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</externalReferences>
  <definedNames>
    <definedName name="_xlnm.Print_Area" localSheetId="1">'BS'!$A$1:$E$55</definedName>
    <definedName name="_xlnm.Print_Area" localSheetId="2">'CF'!$A$1:$K$79</definedName>
    <definedName name="_xlnm.Print_Area" localSheetId="3">'EQY'!$A$1:$O$34</definedName>
    <definedName name="_xlnm.Print_Area" localSheetId="4">'G&amp;L'!$A$1:$D$57</definedName>
    <definedName name="_xlnm.Print_Area" localSheetId="0">'P&amp;L'!$A$1:$H$51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<sst xmlns="http://schemas.openxmlformats.org/spreadsheetml/2006/main" count="204" uniqueCount="154">
  <si>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</si>
  <si>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</si>
  <si>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</si>
  <si>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</si>
  <si>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</si>
  <si>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</si>
  <si>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</si>
  <si>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</si>
  <si>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</si>
  <si>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</si>
  <si>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</si>
  <si>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</si>
  <si>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</si>
  <si>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</si>
  <si>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</si>
  <si>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</si>
  <si>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</si>
  <si>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</si>
  <si>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</si>
  <si>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</si>
  <si>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</si>
  <si>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</si>
  <si>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Bank Borrowings</t>
  </si>
  <si>
    <t>PROPERTY, PLANT AND EQUIPMENT</t>
  </si>
  <si>
    <t>JOINT VENTURES</t>
  </si>
  <si>
    <t>INVESTMENTS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</si>
  <si>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</si>
  <si>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</si>
  <si>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</si>
  <si>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</si>
  <si>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</si>
  <si>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</si>
  <si>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</si>
  <si>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</si>
  <si>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</si>
  <si>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</si>
  <si>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</si>
  <si>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</si>
  <si>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</si>
  <si>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</si>
  <si>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</si>
  <si>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</si>
  <si>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Balance at end of period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</si>
  <si>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</si>
  <si>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</si>
  <si>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</si>
  <si>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</si>
  <si>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</si>
  <si>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</si>
  <si>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</si>
  <si>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</si>
  <si>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</si>
  <si>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</si>
  <si>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</si>
  <si>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</si>
  <si>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</si>
  <si>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 xml:space="preserve">         Diluted (sen)</t>
  </si>
  <si>
    <t>N/A</t>
  </si>
  <si>
    <t>NET CURRENT ASSETS</t>
  </si>
  <si>
    <t>Share</t>
  </si>
  <si>
    <t>Capital</t>
  </si>
  <si>
    <t>Reserve on</t>
  </si>
  <si>
    <t>Retained</t>
  </si>
  <si>
    <t>Premium</t>
  </si>
  <si>
    <t>Reserve</t>
  </si>
  <si>
    <t>Consolidation</t>
  </si>
  <si>
    <t>Profit</t>
  </si>
  <si>
    <t>Amount credited to income statement</t>
  </si>
  <si>
    <t>Balance at 31st December 2002</t>
  </si>
  <si>
    <t>Net profit for the period</t>
  </si>
  <si>
    <t>Share issue expenses</t>
  </si>
  <si>
    <t xml:space="preserve">Gross Profit </t>
  </si>
  <si>
    <t>Profit From Operations</t>
  </si>
  <si>
    <t>31.12.2002</t>
  </si>
  <si>
    <t>CASH FLOWS FROM OPERATING ACTIVITIES</t>
  </si>
  <si>
    <t xml:space="preserve">Adjustments for:- </t>
  </si>
  <si>
    <t>Depreciation</t>
  </si>
  <si>
    <t>Interest income</t>
  </si>
  <si>
    <t>Interest expense</t>
  </si>
  <si>
    <t>Reserve on consolidation recognised</t>
  </si>
  <si>
    <t>Operating profit before working capital changes</t>
  </si>
  <si>
    <t>Cash generated from operations</t>
  </si>
  <si>
    <t xml:space="preserve">Taxation paid </t>
  </si>
  <si>
    <t>Interest received</t>
  </si>
  <si>
    <t>Interest paid</t>
  </si>
  <si>
    <t>Net cash from operating activities</t>
  </si>
  <si>
    <t>CASH FLOWS FROM INVESTING ACTIVITIES</t>
  </si>
  <si>
    <t>Purchase of property, plant and equipment</t>
  </si>
  <si>
    <t xml:space="preserve">Net proceeds from disposal of property, plant and </t>
  </si>
  <si>
    <t xml:space="preserve">  equipment</t>
  </si>
  <si>
    <t>Net cash from investing activities</t>
  </si>
  <si>
    <t>CASH FLOWS FROM FINANCING ACTIVITIES</t>
  </si>
  <si>
    <t>Term and bridging loans repaid</t>
  </si>
  <si>
    <t>Net cash used in financing activities</t>
  </si>
  <si>
    <t>NET INCREASE IN CASH AND CASH EQUIVALENTS</t>
  </si>
  <si>
    <t>CASH AND CASH EQUIVALENTS AT END</t>
  </si>
  <si>
    <t>31.12.2001</t>
  </si>
  <si>
    <t>Cash and cash equivalents at beginning of financial period</t>
  </si>
  <si>
    <t xml:space="preserve">  OF  FINANCIAL PERIOD </t>
  </si>
  <si>
    <t xml:space="preserve">  OF  FINANCIAL PERIOD COMPRISE THE FOLLOWING :</t>
  </si>
  <si>
    <t>Less : Bank overdrafts</t>
  </si>
  <si>
    <t>to the interim financial statements.</t>
  </si>
  <si>
    <t>and the accompanying explanatory notes attached to the interim financial statements.</t>
  </si>
  <si>
    <t>Gross amount due from customers</t>
  </si>
  <si>
    <t xml:space="preserve">  for contract work</t>
  </si>
  <si>
    <t>Development properties and real property assets</t>
  </si>
  <si>
    <t>Trade and other debtors</t>
  </si>
  <si>
    <t>Trade and other creditors</t>
  </si>
  <si>
    <t>Amount owing to directors</t>
  </si>
  <si>
    <t>Deposits, cash and bank balances</t>
  </si>
  <si>
    <t xml:space="preserve">Profit/(Loss) Before Taxation </t>
  </si>
  <si>
    <t>Profit/(Loss) After Taxation</t>
  </si>
  <si>
    <t>Net Profit/(Loss) For the Period</t>
  </si>
  <si>
    <t>CONSOLIDATED CASH FLOW STATEMENT</t>
  </si>
  <si>
    <t>Allowance for doubtful debt</t>
  </si>
  <si>
    <t xml:space="preserve">CONSOLIDATED INCOME STATEMENTS </t>
  </si>
  <si>
    <t>30/09/2003</t>
  </si>
  <si>
    <t xml:space="preserve">New shares issued </t>
  </si>
  <si>
    <t xml:space="preserve">CONSOLIDATED STATEMENTS OF CHANGES IN EQUITY </t>
  </si>
  <si>
    <t>CONSOLIDATED BALANCE SHEETS</t>
  </si>
  <si>
    <t>30/09/2004</t>
  </si>
  <si>
    <t>FOR THE QUARTER ENDED 30 SEPTEMBER 2004</t>
  </si>
  <si>
    <t>31/12/2003</t>
  </si>
  <si>
    <t>DEFERRED TAXATION</t>
  </si>
  <si>
    <t>GOODWILL ON CONSOLIDATION</t>
  </si>
  <si>
    <t>Amount Owing to Directors</t>
  </si>
  <si>
    <t>30.06.2002</t>
  </si>
  <si>
    <t>Plant and equipment written off</t>
  </si>
  <si>
    <t>Share of joint venture loss</t>
  </si>
  <si>
    <t>Loss on disposal of property, plant and equipment</t>
  </si>
  <si>
    <t>Amortisation of goodwill</t>
  </si>
  <si>
    <t>Bad debts written off</t>
  </si>
  <si>
    <t xml:space="preserve">Write back of provision for expenses no longer </t>
  </si>
  <si>
    <t xml:space="preserve">  required</t>
  </si>
  <si>
    <t xml:space="preserve"> Joint venture</t>
  </si>
  <si>
    <t>Receipts from joint venture entities</t>
  </si>
  <si>
    <t>Real Property Gains Tax paid</t>
  </si>
  <si>
    <t>Placement of fixed deposits</t>
  </si>
  <si>
    <t xml:space="preserve">Payment of hire purchase liabilities </t>
  </si>
  <si>
    <t>Investment in subsidiary</t>
  </si>
  <si>
    <t>Proceeds from issuance of shares</t>
  </si>
  <si>
    <t>Net repayment of short term bank borrowings</t>
  </si>
  <si>
    <t>loan</t>
  </si>
  <si>
    <t>cash</t>
  </si>
  <si>
    <t>Profit/(Loss) before taxation</t>
  </si>
  <si>
    <t>Gain/(Loss) on disposal of property, plant and equipment</t>
  </si>
  <si>
    <t>Balance at 31st December 2003</t>
  </si>
  <si>
    <t>the year ended 31 December 2003 and the accompanying explanatory notes attached to the interim financial statements.</t>
  </si>
  <si>
    <t>statements for the year ended 31 December 2003 and the accompanying explanatory notes attached</t>
  </si>
  <si>
    <t>AS AT 30 SEPTEMBER 2004</t>
  </si>
  <si>
    <t>The condensed Consolidated Income Statements should be read in conjunction with the audited financial statements for</t>
  </si>
  <si>
    <t xml:space="preserve">The condensed Consolidated Balance Sheets should be read in conjunction with the audited financial </t>
  </si>
  <si>
    <t xml:space="preserve">The condensed Consolidated Statements of Changes in Equity should be read in conjunction with the audited financial statements </t>
  </si>
  <si>
    <t>Earnings per share (Note B12)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</si>
</sst>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0_-;\-* #,##0.00_-;_-* &quot;-&quot;??_-;_-@_-"/>
    <numFmt numFmtId="176" formatCode="_-* #,##0_-;\-* #,##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/>
      <protection/>
    </xf>
    <xf numFmtId="41" fontId="6" fillId="0" borderId="0">
      <alignment/>
      <protection/>
    </xf>
    <xf numFmtId="41" fontId="6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right"/>
    </xf>
    <xf numFmtId="0" fontId="0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165" fontId="0" fillId="0" borderId="0" xfId="22" applyNumberFormat="1" applyFont="1">
      <alignment/>
      <protection/>
    </xf>
    <xf numFmtId="165" fontId="0" fillId="0" borderId="3" xfId="22" applyNumberFormat="1" applyFont="1" applyBorder="1">
      <alignment/>
      <protection/>
    </xf>
    <xf numFmtId="165" fontId="0" fillId="0" borderId="0" xfId="22" applyNumberFormat="1" applyFont="1" applyBorder="1">
      <alignment/>
      <protection/>
    </xf>
    <xf numFmtId="165" fontId="1" fillId="0" borderId="6" xfId="22" applyNumberFormat="1" applyFont="1" applyBorder="1">
      <alignment/>
      <protection/>
    </xf>
    <xf numFmtId="165" fontId="1" fillId="0" borderId="0" xfId="22" applyNumberFormat="1" applyFont="1">
      <alignment/>
      <protection/>
    </xf>
    <xf numFmtId="0" fontId="1" fillId="0" borderId="0" xfId="22" applyFont="1">
      <alignment/>
      <protection/>
    </xf>
    <xf numFmtId="165" fontId="1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65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41" fontId="3" fillId="0" borderId="0" xfId="24" applyFont="1">
      <alignment/>
      <protection/>
    </xf>
    <xf numFmtId="41" fontId="7" fillId="0" borderId="0" xfId="24" applyFont="1">
      <alignment/>
      <protection/>
    </xf>
    <xf numFmtId="41" fontId="7" fillId="0" borderId="0" xfId="24" applyFont="1" applyFill="1">
      <alignment/>
      <protection/>
    </xf>
    <xf numFmtId="41" fontId="3" fillId="0" borderId="0" xfId="24" applyFont="1" applyAlignment="1">
      <alignment horizontal="left"/>
      <protection/>
    </xf>
    <xf numFmtId="41" fontId="8" fillId="0" borderId="0" xfId="24" applyFont="1" applyAlignment="1">
      <alignment horizontal="centerContinuous"/>
      <protection/>
    </xf>
    <xf numFmtId="41" fontId="7" fillId="0" borderId="0" xfId="24" applyFont="1" applyAlignment="1">
      <alignment horizontal="centerContinuous"/>
      <protection/>
    </xf>
    <xf numFmtId="41" fontId="8" fillId="0" borderId="0" xfId="24" applyFont="1" applyBorder="1" applyAlignment="1">
      <alignment horizontal="centerContinuous"/>
      <protection/>
    </xf>
    <xf numFmtId="41" fontId="8" fillId="0" borderId="0" xfId="24" applyFont="1" applyFill="1" applyBorder="1" applyAlignment="1">
      <alignment horizontal="centerContinuous"/>
      <protection/>
    </xf>
    <xf numFmtId="41" fontId="9" fillId="0" borderId="0" xfId="24" applyFont="1" applyAlignment="1">
      <alignment horizontal="centerContinuous"/>
      <protection/>
    </xf>
    <xf numFmtId="164" fontId="8" fillId="0" borderId="0" xfId="17" applyNumberFormat="1" applyFont="1" applyAlignment="1">
      <alignment/>
    </xf>
    <xf numFmtId="41" fontId="8" fillId="0" borderId="0" xfId="24" applyFont="1">
      <alignment/>
      <protection/>
    </xf>
    <xf numFmtId="41" fontId="8" fillId="0" borderId="0" xfId="24" applyFont="1" applyBorder="1">
      <alignment/>
      <protection/>
    </xf>
    <xf numFmtId="41" fontId="3" fillId="0" borderId="0" xfId="24" applyFont="1" applyAlignment="1">
      <alignment horizontal="centerContinuous"/>
      <protection/>
    </xf>
    <xf numFmtId="41" fontId="10" fillId="0" borderId="0" xfId="24" applyFont="1" applyFill="1" applyBorder="1">
      <alignment/>
      <protection/>
    </xf>
    <xf numFmtId="41" fontId="10" fillId="0" borderId="0" xfId="24" applyFont="1" applyBorder="1">
      <alignment/>
      <protection/>
    </xf>
    <xf numFmtId="41" fontId="9" fillId="0" borderId="0" xfId="24" applyFont="1" applyAlignment="1">
      <alignment horizontal="center"/>
      <protection/>
    </xf>
    <xf numFmtId="41" fontId="9" fillId="0" borderId="0" xfId="24" applyFont="1" applyBorder="1" applyAlignment="1">
      <alignment horizontal="center"/>
      <protection/>
    </xf>
    <xf numFmtId="41" fontId="9" fillId="0" borderId="0" xfId="24" applyFont="1" applyFill="1" applyAlignment="1">
      <alignment horizontal="center"/>
      <protection/>
    </xf>
    <xf numFmtId="41" fontId="8" fillId="0" borderId="0" xfId="24" applyFont="1" applyBorder="1" applyAlignment="1">
      <alignment horizontal="center"/>
      <protection/>
    </xf>
    <xf numFmtId="41" fontId="8" fillId="0" borderId="0" xfId="24" applyFont="1" applyFill="1" applyBorder="1">
      <alignment/>
      <protection/>
    </xf>
    <xf numFmtId="41" fontId="3" fillId="0" borderId="0" xfId="24" applyFont="1" applyAlignment="1" quotePrefix="1">
      <alignment horizontal="left"/>
      <protection/>
    </xf>
    <xf numFmtId="41" fontId="8" fillId="0" borderId="0" xfId="24" applyFont="1" applyAlignment="1" quotePrefix="1">
      <alignment horizontal="left"/>
      <protection/>
    </xf>
    <xf numFmtId="165" fontId="8" fillId="0" borderId="0" xfId="17" applyNumberFormat="1" applyFont="1" applyAlignment="1">
      <alignment/>
    </xf>
    <xf numFmtId="165" fontId="8" fillId="0" borderId="0" xfId="17" applyNumberFormat="1" applyFont="1" applyBorder="1" applyAlignment="1">
      <alignment/>
    </xf>
    <xf numFmtId="41" fontId="8" fillId="0" borderId="0" xfId="24" applyFont="1" applyFill="1">
      <alignment/>
      <protection/>
    </xf>
    <xf numFmtId="165" fontId="8" fillId="0" borderId="0" xfId="17" applyNumberFormat="1" applyFont="1" applyFill="1" applyAlignment="1">
      <alignment/>
    </xf>
    <xf numFmtId="165" fontId="8" fillId="0" borderId="0" xfId="17" applyNumberFormat="1" applyFont="1" applyFill="1" applyBorder="1" applyAlignment="1">
      <alignment/>
    </xf>
    <xf numFmtId="164" fontId="8" fillId="0" borderId="0" xfId="17" applyNumberFormat="1" applyFont="1" applyFill="1" applyAlignment="1">
      <alignment/>
    </xf>
    <xf numFmtId="165" fontId="8" fillId="0" borderId="3" xfId="17" applyNumberFormat="1" applyFont="1" applyBorder="1" applyAlignment="1">
      <alignment/>
    </xf>
    <xf numFmtId="41" fontId="8" fillId="0" borderId="3" xfId="24" applyFont="1" applyBorder="1">
      <alignment/>
      <protection/>
    </xf>
    <xf numFmtId="41" fontId="8" fillId="0" borderId="4" xfId="24" applyFont="1" applyFill="1" applyBorder="1">
      <alignment/>
      <protection/>
    </xf>
    <xf numFmtId="41" fontId="8" fillId="0" borderId="4" xfId="24" applyFont="1" applyBorder="1">
      <alignment/>
      <protection/>
    </xf>
    <xf numFmtId="41" fontId="8" fillId="0" borderId="3" xfId="24" applyFont="1" applyFill="1" applyBorder="1">
      <alignment/>
      <protection/>
    </xf>
    <xf numFmtId="165" fontId="8" fillId="0" borderId="3" xfId="17" applyNumberFormat="1" applyFont="1" applyFill="1" applyBorder="1" applyAlignment="1">
      <alignment/>
    </xf>
    <xf numFmtId="165" fontId="8" fillId="0" borderId="3" xfId="17" applyNumberFormat="1" applyFont="1" applyBorder="1" applyAlignment="1">
      <alignment/>
    </xf>
    <xf numFmtId="165" fontId="8" fillId="0" borderId="0" xfId="17" applyNumberFormat="1" applyFont="1" applyBorder="1" applyAlignment="1">
      <alignment/>
    </xf>
    <xf numFmtId="165" fontId="8" fillId="0" borderId="3" xfId="17" applyNumberFormat="1" applyFont="1" applyFill="1" applyBorder="1" applyAlignment="1">
      <alignment/>
    </xf>
    <xf numFmtId="165" fontId="8" fillId="0" borderId="0" xfId="17" applyNumberFormat="1" applyFont="1" applyFill="1" applyBorder="1" applyAlignment="1">
      <alignment/>
    </xf>
    <xf numFmtId="165" fontId="8" fillId="0" borderId="6" xfId="17" applyNumberFormat="1" applyFont="1" applyBorder="1" applyAlignment="1">
      <alignment/>
    </xf>
    <xf numFmtId="165" fontId="8" fillId="0" borderId="6" xfId="17" applyNumberFormat="1" applyFont="1" applyFill="1" applyBorder="1" applyAlignment="1">
      <alignment/>
    </xf>
    <xf numFmtId="165" fontId="8" fillId="0" borderId="5" xfId="17" applyNumberFormat="1" applyFont="1" applyBorder="1" applyAlignment="1">
      <alignment/>
    </xf>
    <xf numFmtId="165" fontId="8" fillId="0" borderId="7" xfId="17" applyNumberFormat="1" applyFont="1" applyFill="1" applyBorder="1" applyAlignment="1">
      <alignment/>
    </xf>
    <xf numFmtId="165" fontId="8" fillId="0" borderId="7" xfId="17" applyNumberFormat="1" applyFont="1" applyBorder="1" applyAlignment="1">
      <alignment/>
    </xf>
    <xf numFmtId="41" fontId="11" fillId="0" borderId="0" xfId="24" applyFont="1" applyFill="1">
      <alignment/>
      <protection/>
    </xf>
    <xf numFmtId="41" fontId="11" fillId="0" borderId="0" xfId="24" applyFont="1">
      <alignment/>
      <protection/>
    </xf>
    <xf numFmtId="0" fontId="2" fillId="0" borderId="0" xfId="0" applyFont="1" applyBorder="1" applyAlignment="1">
      <alignment/>
    </xf>
    <xf numFmtId="41" fontId="11" fillId="0" borderId="0" xfId="24" applyFont="1" applyAlignment="1" quotePrefix="1">
      <alignment horizontal="left"/>
      <protection/>
    </xf>
    <xf numFmtId="41" fontId="7" fillId="0" borderId="0" xfId="24" applyFont="1" applyBorder="1">
      <alignment/>
      <protection/>
    </xf>
    <xf numFmtId="41" fontId="7" fillId="0" borderId="0" xfId="24" applyFont="1" applyAlignment="1" quotePrefix="1">
      <alignment horizontal="left"/>
      <protection/>
    </xf>
    <xf numFmtId="41" fontId="7" fillId="0" borderId="0" xfId="24" applyFont="1" applyFill="1" applyBorder="1">
      <alignment/>
      <protection/>
    </xf>
    <xf numFmtId="41" fontId="7" fillId="0" borderId="0" xfId="24" applyFont="1" applyFill="1" applyAlignment="1">
      <alignment horizontal="left"/>
      <protection/>
    </xf>
    <xf numFmtId="41" fontId="7" fillId="0" borderId="0" xfId="24" applyFont="1" applyAlignment="1">
      <alignment horizontal="left"/>
      <protection/>
    </xf>
    <xf numFmtId="41" fontId="7" fillId="0" borderId="0" xfId="24" applyFont="1" applyBorder="1" applyAlignment="1">
      <alignment horizontal="centerContinuous"/>
      <protection/>
    </xf>
    <xf numFmtId="41" fontId="7" fillId="0" borderId="0" xfId="23" applyFont="1">
      <alignment/>
      <protection/>
    </xf>
    <xf numFmtId="14" fontId="11" fillId="0" borderId="0" xfId="24" applyNumberFormat="1" applyFont="1" applyBorder="1" applyAlignment="1">
      <alignment horizontal="center"/>
      <protection/>
    </xf>
    <xf numFmtId="0" fontId="11" fillId="0" borderId="0" xfId="24" applyNumberFormat="1" applyFont="1" applyAlignment="1">
      <alignment horizontal="center"/>
      <protection/>
    </xf>
    <xf numFmtId="0" fontId="11" fillId="0" borderId="0" xfId="24" applyNumberFormat="1" applyFont="1" applyBorder="1">
      <alignment/>
      <protection/>
    </xf>
    <xf numFmtId="41" fontId="7" fillId="0" borderId="3" xfId="24" applyFont="1" applyBorder="1">
      <alignment/>
      <protection/>
    </xf>
    <xf numFmtId="165" fontId="7" fillId="0" borderId="0" xfId="17" applyNumberFormat="1" applyFont="1" applyAlignment="1">
      <alignment/>
    </xf>
    <xf numFmtId="41" fontId="7" fillId="0" borderId="3" xfId="24" applyFont="1" applyFill="1" applyBorder="1">
      <alignment/>
      <protection/>
    </xf>
    <xf numFmtId="165" fontId="7" fillId="0" borderId="3" xfId="17" applyNumberFormat="1" applyFont="1" applyBorder="1" applyAlignment="1">
      <alignment/>
    </xf>
    <xf numFmtId="165" fontId="7" fillId="0" borderId="3" xfId="17" applyNumberFormat="1" applyFont="1" applyBorder="1" applyAlignment="1">
      <alignment/>
    </xf>
    <xf numFmtId="165" fontId="7" fillId="0" borderId="0" xfId="17" applyNumberFormat="1" applyFont="1" applyBorder="1" applyAlignment="1">
      <alignment/>
    </xf>
    <xf numFmtId="165" fontId="7" fillId="0" borderId="6" xfId="17" applyNumberFormat="1" applyFont="1" applyBorder="1" applyAlignment="1">
      <alignment/>
    </xf>
    <xf numFmtId="41" fontId="7" fillId="0" borderId="1" xfId="24" applyFont="1" applyBorder="1">
      <alignment/>
      <protection/>
    </xf>
    <xf numFmtId="1" fontId="7" fillId="0" borderId="0" xfId="17" applyNumberFormat="1" applyFont="1" applyFill="1" applyBorder="1" applyAlignment="1">
      <alignment/>
    </xf>
    <xf numFmtId="14" fontId="11" fillId="0" borderId="0" xfId="24" applyNumberFormat="1" applyFont="1" applyBorder="1" applyAlignment="1" quotePrefix="1">
      <alignment horizontal="center"/>
      <protection/>
    </xf>
    <xf numFmtId="165" fontId="0" fillId="0" borderId="0" xfId="0" applyNumberFormat="1" applyFont="1" applyBorder="1" applyAlignment="1">
      <alignment/>
    </xf>
    <xf numFmtId="165" fontId="1" fillId="0" borderId="0" xfId="22" applyNumberFormat="1" applyFont="1" applyBorder="1">
      <alignment/>
      <protection/>
    </xf>
    <xf numFmtId="43" fontId="0" fillId="0" borderId="0" xfId="15" applyNumberFormat="1" applyFont="1" applyFill="1" applyBorder="1" applyAlignment="1">
      <alignment horizontal="right"/>
    </xf>
  </cellXfs>
  <cellStyles count="12">
    <cellStyle name="Normal" xfId="0"/>
    <cellStyle name="Comma" xfId="15"/>
    <cellStyle name="Comma [0]" xfId="16"/>
    <cellStyle name="Comma_cf Q2 2003" xfId="17"/>
    <cellStyle name="Currency" xfId="18"/>
    <cellStyle name="Currency [0]" xfId="19"/>
    <cellStyle name="Followed Hyperlink" xfId="20"/>
    <cellStyle name="Hyperlink" xfId="21"/>
    <cellStyle name="Normal_AC02MPBConso" xfId="22"/>
    <cellStyle name="Normal_Cashflow 310303" xfId="23"/>
    <cellStyle name="Normal_cf Q2 200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aster%20consol%20-%20Sept%202004%2022%20Nov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bs line-up"/>
      <sheetName val="bs notes"/>
      <sheetName val="pl-summary"/>
      <sheetName val="p&amp;l line-up Q3 04"/>
      <sheetName val="p&amp;l line-up Q2 04"/>
      <sheetName val="p&amp;l line-up Q304 YTD"/>
      <sheetName val="Interco"/>
      <sheetName val="p&amp;l notes"/>
      <sheetName val="Consol adj"/>
      <sheetName val="current-p&amp;l"/>
      <sheetName val="current-bs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i-p&amp;l"/>
      <sheetName val="mi-bs"/>
      <sheetName val="co-p&amp;l"/>
      <sheetName val="co-bs"/>
      <sheetName val="mpk(s)-p&amp;l"/>
      <sheetName val="mpk(s)-bs"/>
      <sheetName val="ph-p&amp;l"/>
      <sheetName val="ph-bs "/>
      <sheetName val="ab-p&amp;l"/>
      <sheetName val="ab-bs"/>
      <sheetName val="segmental"/>
      <sheetName val="gbm-p&amp;l"/>
      <sheetName val="gbm-bs"/>
      <sheetName val="gbm-bs @ 1 Jan 04"/>
      <sheetName val="CF workings Q2 04"/>
      <sheetName val="CF Q 2 2004"/>
    </sheetNames>
    <sheetDataSet>
      <sheetData sheetId="2">
        <row r="12">
          <cell r="V12">
            <v>3453.486685650006</v>
          </cell>
        </row>
        <row r="36">
          <cell r="V36">
            <v>5313.1405875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31">
      <selection activeCell="B42" sqref="B42"/>
    </sheetView>
  </sheetViews>
  <sheetFormatPr defaultColWidth="9.140625" defaultRowHeight="12.75"/>
  <cols>
    <col min="1" max="1" width="28.421875" style="3" customWidth="1"/>
    <col min="2" max="2" width="16.71093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1.7109375" style="12" customWidth="1"/>
    <col min="8" max="8" width="16.7109375" style="3" customWidth="1"/>
    <col min="9" max="16384" width="9.140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115</v>
      </c>
      <c r="C3" s="16"/>
      <c r="E3" s="16"/>
      <c r="G3" s="16"/>
    </row>
    <row r="4" spans="1:7" s="2" customFormat="1" ht="15.75">
      <c r="A4" s="2" t="s">
        <v>121</v>
      </c>
      <c r="C4" s="16"/>
      <c r="E4" s="16"/>
      <c r="G4" s="16"/>
    </row>
    <row r="7" spans="2:8" s="7" customFormat="1" ht="12.75">
      <c r="B7" s="8">
        <v>2004</v>
      </c>
      <c r="C7" s="8"/>
      <c r="D7" s="8">
        <v>2003</v>
      </c>
      <c r="E7" s="8"/>
      <c r="F7" s="8">
        <v>2004</v>
      </c>
      <c r="G7" s="8"/>
      <c r="H7" s="8">
        <v>2003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41" t="s">
        <v>120</v>
      </c>
      <c r="C12" s="18"/>
      <c r="D12" s="41" t="s">
        <v>116</v>
      </c>
      <c r="E12" s="18"/>
      <c r="F12" s="41" t="s">
        <v>120</v>
      </c>
      <c r="G12" s="18"/>
      <c r="H12" s="41" t="s">
        <v>116</v>
      </c>
    </row>
    <row r="13" spans="2:8" s="9" customFormat="1" ht="12">
      <c r="B13" s="17" t="s">
        <v>51</v>
      </c>
      <c r="C13" s="17"/>
      <c r="D13" s="17" t="s">
        <v>51</v>
      </c>
      <c r="E13" s="17"/>
      <c r="F13" s="17" t="s">
        <v>51</v>
      </c>
      <c r="G13" s="17"/>
      <c r="H13" s="17" t="s">
        <v>51</v>
      </c>
    </row>
    <row r="14" s="9" customFormat="1" ht="12"/>
    <row r="15" spans="1:8" s="12" customFormat="1" ht="12.75">
      <c r="A15" s="10" t="s">
        <v>7</v>
      </c>
      <c r="B15" s="11">
        <v>23961</v>
      </c>
      <c r="C15" s="11"/>
      <c r="D15" s="11">
        <v>43820</v>
      </c>
      <c r="E15" s="11"/>
      <c r="F15" s="11">
        <v>76005</v>
      </c>
      <c r="G15" s="11"/>
      <c r="H15" s="11">
        <v>115085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33</v>
      </c>
      <c r="B17" s="24">
        <v>-21107</v>
      </c>
      <c r="C17" s="11"/>
      <c r="D17" s="42">
        <v>-43991</v>
      </c>
      <c r="E17" s="11"/>
      <c r="F17" s="24">
        <v>-67300</v>
      </c>
      <c r="G17" s="11"/>
      <c r="H17" s="24">
        <v>-111530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71</v>
      </c>
      <c r="B19" s="11">
        <f>SUM(B14:B18)</f>
        <v>2854</v>
      </c>
      <c r="C19" s="11"/>
      <c r="D19" s="11">
        <f>SUM(D14:D18)</f>
        <v>-171</v>
      </c>
      <c r="E19" s="11">
        <f>SUM(E14:E18)</f>
        <v>0</v>
      </c>
      <c r="F19" s="11">
        <f>SUM(F14:F18)</f>
        <v>8705</v>
      </c>
      <c r="G19" s="11"/>
      <c r="H19" s="11">
        <f>SUM(H14:H18)</f>
        <v>3555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34</v>
      </c>
      <c r="B21" s="11">
        <v>275</v>
      </c>
      <c r="C21" s="11"/>
      <c r="D21" s="11">
        <v>446</v>
      </c>
      <c r="E21" s="11"/>
      <c r="F21" s="11">
        <v>2414</v>
      </c>
      <c r="G21" s="11"/>
      <c r="H21" s="11">
        <v>1574</v>
      </c>
    </row>
    <row r="22" spans="1:8" s="12" customFormat="1" ht="12.75">
      <c r="A22" s="10" t="s">
        <v>52</v>
      </c>
      <c r="B22" s="11">
        <v>-2934</v>
      </c>
      <c r="C22" s="11"/>
      <c r="D22" s="40">
        <v>-1474</v>
      </c>
      <c r="E22" s="11"/>
      <c r="F22" s="11">
        <v>-8207</v>
      </c>
      <c r="G22" s="11"/>
      <c r="H22" s="11">
        <v>-3430</v>
      </c>
    </row>
    <row r="23" spans="1:8" s="12" customFormat="1" ht="12.75">
      <c r="A23" s="10"/>
      <c r="B23" s="24"/>
      <c r="C23" s="11"/>
      <c r="D23" s="24"/>
      <c r="E23" s="11"/>
      <c r="F23" s="24"/>
      <c r="G23" s="11"/>
      <c r="H23" s="24"/>
    </row>
    <row r="24" spans="1:8" s="12" customFormat="1" ht="12.75">
      <c r="A24" s="10"/>
      <c r="B24" s="11"/>
      <c r="C24" s="11"/>
      <c r="D24" s="11"/>
      <c r="E24" s="11"/>
      <c r="F24" s="11"/>
      <c r="G24" s="11"/>
      <c r="H24" s="11"/>
    </row>
    <row r="25" spans="1:14" s="12" customFormat="1" ht="12.75" customHeight="1">
      <c r="A25" s="10" t="s">
        <v>72</v>
      </c>
      <c r="B25" s="13">
        <f>SUM(B19:B24)</f>
        <v>195</v>
      </c>
      <c r="C25" s="13"/>
      <c r="D25" s="13">
        <f>SUM(D19:D24)</f>
        <v>-1199</v>
      </c>
      <c r="E25" s="13">
        <f>SUM(E19:E24)</f>
        <v>0</v>
      </c>
      <c r="F25" s="13">
        <f>SUM(F19:F24)</f>
        <v>2912</v>
      </c>
      <c r="G25" s="13"/>
      <c r="H25" s="13">
        <f>SUM(H19:H24)</f>
        <v>1699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/>
      <c r="B27" s="11"/>
      <c r="C27" s="11"/>
      <c r="D27" s="11"/>
      <c r="E27" s="11"/>
      <c r="F27" s="11"/>
      <c r="G27" s="11"/>
      <c r="H27" s="11"/>
    </row>
    <row r="28" spans="1:8" s="12" customFormat="1" ht="12.75">
      <c r="A28" s="10" t="s">
        <v>35</v>
      </c>
      <c r="B28" s="11">
        <v>-366</v>
      </c>
      <c r="C28" s="11"/>
      <c r="D28" s="11">
        <v>-953</v>
      </c>
      <c r="E28" s="11"/>
      <c r="F28" s="11">
        <v>-1294</v>
      </c>
      <c r="G28" s="11"/>
      <c r="H28" s="11">
        <v>-3238</v>
      </c>
    </row>
    <row r="29" spans="1:8" s="12" customFormat="1" ht="12.75">
      <c r="A29" s="10"/>
      <c r="B29" s="11"/>
      <c r="C29" s="11"/>
      <c r="D29" s="11"/>
      <c r="E29" s="11"/>
      <c r="F29" s="11"/>
      <c r="G29" s="11"/>
      <c r="H29" s="11"/>
    </row>
    <row r="30" spans="1:8" s="12" customFormat="1" ht="25.5">
      <c r="A30" s="10" t="s">
        <v>38</v>
      </c>
      <c r="B30" s="24">
        <v>0</v>
      </c>
      <c r="C30" s="11"/>
      <c r="D30" s="24">
        <v>32</v>
      </c>
      <c r="E30" s="11"/>
      <c r="F30" s="24">
        <v>-103</v>
      </c>
      <c r="G30" s="11"/>
      <c r="H30" s="24">
        <v>-173</v>
      </c>
    </row>
    <row r="31" spans="1:8" s="12" customFormat="1" ht="12.75">
      <c r="A31" s="10"/>
      <c r="B31" s="11"/>
      <c r="C31" s="11"/>
      <c r="D31" s="11"/>
      <c r="E31" s="11"/>
      <c r="F31" s="11"/>
      <c r="G31" s="11"/>
      <c r="H31" s="11"/>
    </row>
    <row r="32" spans="1:8" s="12" customFormat="1" ht="12.75">
      <c r="A32" s="10" t="s">
        <v>110</v>
      </c>
      <c r="B32" s="11">
        <f>SUM(B25:B30)</f>
        <v>-171</v>
      </c>
      <c r="C32" s="11"/>
      <c r="D32" s="11">
        <f>SUM(D25:D30)</f>
        <v>-2120</v>
      </c>
      <c r="E32" s="11"/>
      <c r="F32" s="11">
        <f>SUM(F25:F30)</f>
        <v>1515</v>
      </c>
      <c r="G32" s="11"/>
      <c r="H32" s="11">
        <f>SUM(H25:H30)</f>
        <v>-1712</v>
      </c>
    </row>
    <row r="33" spans="1:8" s="12" customFormat="1" ht="12.75">
      <c r="A33" s="10"/>
      <c r="B33" s="11"/>
      <c r="C33" s="11"/>
      <c r="D33" s="11"/>
      <c r="E33" s="11"/>
      <c r="F33" s="11"/>
      <c r="G33" s="11"/>
      <c r="H33" s="11"/>
    </row>
    <row r="34" spans="1:8" s="12" customFormat="1" ht="12.75">
      <c r="A34" s="10" t="s">
        <v>36</v>
      </c>
      <c r="B34" s="24">
        <v>-17</v>
      </c>
      <c r="C34" s="11"/>
      <c r="D34" s="24">
        <v>13</v>
      </c>
      <c r="E34" s="11"/>
      <c r="F34" s="24">
        <v>-507</v>
      </c>
      <c r="G34" s="11"/>
      <c r="H34" s="24">
        <v>-442</v>
      </c>
    </row>
    <row r="35" spans="1:8" s="12" customFormat="1" ht="12.75">
      <c r="A35" s="10"/>
      <c r="B35" s="11"/>
      <c r="C35" s="11"/>
      <c r="D35" s="11"/>
      <c r="E35" s="11"/>
      <c r="F35" s="11"/>
      <c r="G35" s="11"/>
      <c r="H35" s="11"/>
    </row>
    <row r="36" spans="1:8" s="12" customFormat="1" ht="12.75">
      <c r="A36" s="10" t="s">
        <v>111</v>
      </c>
      <c r="B36" s="11">
        <f>SUM(B32:B35)</f>
        <v>-188</v>
      </c>
      <c r="C36" s="11"/>
      <c r="D36" s="11">
        <f>SUM(D32:D35)</f>
        <v>-2107</v>
      </c>
      <c r="E36" s="11"/>
      <c r="F36" s="11">
        <f>SUM(F32:F35)</f>
        <v>1008</v>
      </c>
      <c r="G36" s="11"/>
      <c r="H36" s="11">
        <f>SUM(H32:H35)</f>
        <v>-2154</v>
      </c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37</v>
      </c>
      <c r="B38" s="24">
        <v>72</v>
      </c>
      <c r="C38" s="11"/>
      <c r="D38" s="24">
        <v>4</v>
      </c>
      <c r="E38" s="11"/>
      <c r="F38" s="24">
        <v>-869</v>
      </c>
      <c r="G38" s="11"/>
      <c r="H38" s="24">
        <v>-105</v>
      </c>
    </row>
    <row r="39" spans="1:8" s="12" customFormat="1" ht="12.75">
      <c r="A39" s="10"/>
      <c r="B39" s="25"/>
      <c r="C39" s="11"/>
      <c r="D39" s="25"/>
      <c r="E39" s="11"/>
      <c r="F39" s="25"/>
      <c r="G39" s="11"/>
      <c r="H39" s="25"/>
    </row>
    <row r="40" spans="1:8" s="12" customFormat="1" ht="13.5" thickBot="1">
      <c r="A40" s="10" t="s">
        <v>112</v>
      </c>
      <c r="B40" s="26">
        <f>SUM(B36:B39)</f>
        <v>-116</v>
      </c>
      <c r="C40" s="11"/>
      <c r="D40" s="26">
        <f>SUM(D36:D39)</f>
        <v>-2103</v>
      </c>
      <c r="E40" s="11"/>
      <c r="F40" s="26">
        <f>SUM(F36:F39)</f>
        <v>139</v>
      </c>
      <c r="G40" s="11"/>
      <c r="H40" s="26">
        <f>SUM(H36:H39)</f>
        <v>-2259</v>
      </c>
    </row>
    <row r="41" spans="1:8" s="12" customFormat="1" ht="13.5" thickTop="1">
      <c r="A41" s="10"/>
      <c r="B41" s="11"/>
      <c r="C41" s="11"/>
      <c r="D41" s="11"/>
      <c r="E41" s="11"/>
      <c r="F41" s="11"/>
      <c r="G41" s="11"/>
      <c r="H41" s="11"/>
    </row>
    <row r="42" spans="1:8" s="12" customFormat="1" ht="12.75" customHeight="1">
      <c r="A42" s="10" t="s">
        <v>153</v>
      </c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 t="s">
        <v>55</v>
      </c>
      <c r="B43" s="28">
        <f>+(B40/42356)*100</f>
        <v>-0.27386910945320614</v>
      </c>
      <c r="C43" s="28"/>
      <c r="D43" s="28">
        <f>+(D40/36446)*100</f>
        <v>-5.770180541074466</v>
      </c>
      <c r="E43" s="28"/>
      <c r="F43" s="28">
        <f>+(F40/42356)*100</f>
        <v>0.32817074322410045</v>
      </c>
      <c r="G43" s="28"/>
      <c r="H43" s="28">
        <f>+(H40/36446)*100</f>
        <v>-6.198211051967294</v>
      </c>
    </row>
    <row r="44" spans="1:8" s="12" customFormat="1" ht="12.75">
      <c r="A44" s="10" t="s">
        <v>56</v>
      </c>
      <c r="B44" s="113">
        <f>(B40/42864)*100</f>
        <v>-0.2706233669279582</v>
      </c>
      <c r="C44" s="29"/>
      <c r="D44" s="29" t="s">
        <v>57</v>
      </c>
      <c r="E44" s="29"/>
      <c r="F44" s="113">
        <f>(F40/42864)*100</f>
        <v>0.3242814483016051</v>
      </c>
      <c r="G44" s="29"/>
      <c r="H44" s="29" t="s">
        <v>57</v>
      </c>
    </row>
    <row r="45" s="12" customFormat="1" ht="12.75"/>
    <row r="46" s="12" customFormat="1" ht="12.75">
      <c r="A46" s="12" t="s">
        <v>150</v>
      </c>
    </row>
    <row r="47" s="12" customFormat="1" ht="12.75">
      <c r="A47" s="12" t="s">
        <v>147</v>
      </c>
    </row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</sheetData>
  <printOptions horizontalCentered="1"/>
  <pageMargins left="0.39" right="0.19" top="1" bottom="1" header="0.5" footer="0.5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workbookViewId="0" topLeftCell="A3">
      <selection activeCell="B49" sqref="B49"/>
    </sheetView>
  </sheetViews>
  <sheetFormatPr defaultColWidth="9.140625" defaultRowHeight="12.75"/>
  <cols>
    <col min="1" max="1" width="7.7109375" style="3" customWidth="1"/>
    <col min="2" max="2" width="44.00390625" style="3" bestFit="1" customWidth="1"/>
    <col min="3" max="3" width="15.7109375" style="12" customWidth="1"/>
    <col min="4" max="4" width="1.7109375" style="12" customWidth="1"/>
    <col min="5" max="5" width="15.7109375" style="12" bestFit="1" customWidth="1"/>
    <col min="6" max="16384" width="9.140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119</v>
      </c>
      <c r="C3" s="16"/>
      <c r="D3" s="16"/>
      <c r="E3" s="16"/>
    </row>
    <row r="4" spans="1:5" s="2" customFormat="1" ht="15.75">
      <c r="A4" s="2" t="s">
        <v>149</v>
      </c>
      <c r="C4" s="16"/>
      <c r="D4" s="16"/>
      <c r="E4" s="16"/>
    </row>
    <row r="6" spans="3:5" s="1" customFormat="1" ht="12.75">
      <c r="C6" s="17" t="s">
        <v>39</v>
      </c>
      <c r="D6" s="17"/>
      <c r="E6" s="17" t="s">
        <v>40</v>
      </c>
    </row>
    <row r="7" spans="3:5" s="1" customFormat="1" ht="12.75">
      <c r="C7" s="41" t="s">
        <v>120</v>
      </c>
      <c r="D7" s="18"/>
      <c r="E7" s="41" t="s">
        <v>122</v>
      </c>
    </row>
    <row r="8" spans="3:5" s="1" customFormat="1" ht="12.75">
      <c r="C8" s="17" t="s">
        <v>51</v>
      </c>
      <c r="D8" s="17"/>
      <c r="E8" s="17" t="s">
        <v>51</v>
      </c>
    </row>
    <row r="10" spans="1:5" ht="12.75">
      <c r="A10" s="1" t="s">
        <v>23</v>
      </c>
      <c r="C10" s="11">
        <v>7526</v>
      </c>
      <c r="D10" s="11"/>
      <c r="E10" s="11">
        <v>5881</v>
      </c>
    </row>
    <row r="11" spans="1:5" ht="12.75">
      <c r="A11" s="1" t="s">
        <v>24</v>
      </c>
      <c r="C11" s="11">
        <v>770</v>
      </c>
      <c r="D11" s="11"/>
      <c r="E11" s="11">
        <v>3536</v>
      </c>
    </row>
    <row r="12" spans="1:5" ht="12.75">
      <c r="A12" s="1" t="s">
        <v>25</v>
      </c>
      <c r="C12" s="11">
        <v>425</v>
      </c>
      <c r="D12" s="11"/>
      <c r="E12" s="11">
        <v>425</v>
      </c>
    </row>
    <row r="13" spans="1:5" ht="12.75">
      <c r="A13" s="1" t="s">
        <v>123</v>
      </c>
      <c r="C13" s="11">
        <v>180</v>
      </c>
      <c r="D13" s="11"/>
      <c r="E13" s="11">
        <v>225</v>
      </c>
    </row>
    <row r="14" spans="1:5" ht="12.75">
      <c r="A14" s="1" t="s">
        <v>124</v>
      </c>
      <c r="C14" s="11">
        <f>'[1]bs line-up'!$V$36+1</f>
        <v>5314.1405875</v>
      </c>
      <c r="D14" s="11"/>
      <c r="E14" s="11">
        <v>0</v>
      </c>
    </row>
    <row r="15" spans="1:5" ht="12.75">
      <c r="A15" s="1"/>
      <c r="C15" s="11"/>
      <c r="D15" s="11"/>
      <c r="E15" s="11"/>
    </row>
    <row r="16" spans="3:5" ht="12.75">
      <c r="C16" s="11"/>
      <c r="D16" s="11"/>
      <c r="E16" s="11"/>
    </row>
    <row r="17" spans="1:5" ht="12.75">
      <c r="A17" s="1" t="s">
        <v>10</v>
      </c>
      <c r="C17" s="11"/>
      <c r="D17" s="11"/>
      <c r="E17" s="11"/>
    </row>
    <row r="18" spans="2:5" ht="12.75">
      <c r="B18" s="3" t="s">
        <v>26</v>
      </c>
      <c r="C18" s="11">
        <v>6216</v>
      </c>
      <c r="D18" s="11"/>
      <c r="E18" s="11">
        <v>4242</v>
      </c>
    </row>
    <row r="19" spans="2:5" ht="12.75">
      <c r="B19" s="3" t="s">
        <v>30</v>
      </c>
      <c r="C19" s="11">
        <v>45411</v>
      </c>
      <c r="D19" s="11"/>
      <c r="E19" s="11">
        <v>41263</v>
      </c>
    </row>
    <row r="20" spans="2:5" ht="12.75">
      <c r="B20" s="3" t="s">
        <v>29</v>
      </c>
      <c r="C20" s="11">
        <v>8209</v>
      </c>
      <c r="D20" s="11"/>
      <c r="E20" s="11">
        <v>6818</v>
      </c>
    </row>
    <row r="21" spans="2:5" ht="12.75">
      <c r="B21" s="3" t="s">
        <v>11</v>
      </c>
      <c r="C21" s="11">
        <f>27812+16564</f>
        <v>44376</v>
      </c>
      <c r="D21" s="11"/>
      <c r="E21" s="11">
        <v>54627</v>
      </c>
    </row>
    <row r="22" spans="2:5" ht="12.75">
      <c r="B22" s="3" t="s">
        <v>27</v>
      </c>
      <c r="C22" s="11">
        <f>2442+3533</f>
        <v>5975</v>
      </c>
      <c r="D22" s="11"/>
      <c r="E22" s="11">
        <v>9883</v>
      </c>
    </row>
    <row r="23" spans="3:5" ht="12.75">
      <c r="C23" s="19">
        <f>SUM(C18:C22)</f>
        <v>110187</v>
      </c>
      <c r="D23" s="11"/>
      <c r="E23" s="19">
        <f>SUM(E18:E22)</f>
        <v>116833</v>
      </c>
    </row>
    <row r="24" spans="3:5" ht="12.75">
      <c r="C24" s="11"/>
      <c r="D24" s="11"/>
      <c r="E24" s="11"/>
    </row>
    <row r="25" spans="1:5" ht="12.75">
      <c r="A25" s="1" t="s">
        <v>12</v>
      </c>
      <c r="C25" s="11"/>
      <c r="D25" s="11"/>
      <c r="E25" s="11"/>
    </row>
    <row r="26" spans="2:5" ht="12.75">
      <c r="B26" s="3" t="s">
        <v>13</v>
      </c>
      <c r="C26" s="11">
        <f>36805+6426+1072-4</f>
        <v>44299</v>
      </c>
      <c r="D26" s="11"/>
      <c r="E26" s="11">
        <v>52051</v>
      </c>
    </row>
    <row r="27" spans="2:5" ht="12.75">
      <c r="B27" s="3" t="s">
        <v>22</v>
      </c>
      <c r="C27" s="11">
        <f>11393+3870</f>
        <v>15263</v>
      </c>
      <c r="D27" s="11"/>
      <c r="E27" s="11">
        <v>15305</v>
      </c>
    </row>
    <row r="28" spans="2:5" ht="12.75">
      <c r="B28" s="3" t="s">
        <v>125</v>
      </c>
      <c r="C28" s="11">
        <v>154</v>
      </c>
      <c r="D28" s="11"/>
      <c r="E28" s="11">
        <v>0</v>
      </c>
    </row>
    <row r="29" spans="2:5" ht="12.75">
      <c r="B29" s="3" t="s">
        <v>8</v>
      </c>
      <c r="C29" s="11">
        <v>7081</v>
      </c>
      <c r="D29" s="11"/>
      <c r="E29" s="11">
        <v>7585</v>
      </c>
    </row>
    <row r="30" spans="3:5" ht="12.75">
      <c r="C30" s="19">
        <f>SUM(C25:C29)</f>
        <v>66797</v>
      </c>
      <c r="D30" s="11"/>
      <c r="E30" s="19">
        <f>SUM(E25:E29)</f>
        <v>74941</v>
      </c>
    </row>
    <row r="31" spans="3:5" ht="12.75">
      <c r="C31" s="11"/>
      <c r="D31" s="11"/>
      <c r="E31" s="11"/>
    </row>
    <row r="32" spans="1:5" ht="12.75">
      <c r="A32" s="1" t="s">
        <v>58</v>
      </c>
      <c r="C32" s="11">
        <f>+C23-C30</f>
        <v>43390</v>
      </c>
      <c r="D32" s="11"/>
      <c r="E32" s="11">
        <f>+E23-+E30</f>
        <v>41892</v>
      </c>
    </row>
    <row r="33" spans="3:5" ht="12.75">
      <c r="C33" s="11"/>
      <c r="D33" s="11"/>
      <c r="E33" s="11"/>
    </row>
    <row r="34" spans="3:5" s="1" customFormat="1" ht="13.5" thickBot="1">
      <c r="C34" s="23">
        <f>+C32+SUM(C9:C15)</f>
        <v>57605.1405875</v>
      </c>
      <c r="D34" s="39"/>
      <c r="E34" s="23">
        <f>+E32+SUM(E9:E15)</f>
        <v>51959</v>
      </c>
    </row>
    <row r="35" spans="2:5" ht="13.5" thickTop="1">
      <c r="B35" s="3" t="s">
        <v>0</v>
      </c>
      <c r="C35" s="11" t="s">
        <v>0</v>
      </c>
      <c r="D35" s="11"/>
      <c r="E35" s="11"/>
    </row>
    <row r="36" spans="1:5" ht="12.75">
      <c r="A36" s="3" t="s">
        <v>15</v>
      </c>
      <c r="C36" s="11">
        <v>42356</v>
      </c>
      <c r="D36" s="11"/>
      <c r="E36" s="11">
        <v>39362</v>
      </c>
    </row>
    <row r="37" spans="1:5" ht="12.75">
      <c r="A37" s="3" t="s">
        <v>16</v>
      </c>
      <c r="C37" s="11" t="s">
        <v>0</v>
      </c>
      <c r="D37" s="11"/>
      <c r="E37" s="11"/>
    </row>
    <row r="38" spans="2:5" ht="12.75">
      <c r="B38" s="3" t="s">
        <v>17</v>
      </c>
      <c r="C38" s="11">
        <v>7675</v>
      </c>
      <c r="D38" s="11"/>
      <c r="E38" s="11">
        <v>5959</v>
      </c>
    </row>
    <row r="39" spans="2:5" ht="12.75">
      <c r="B39" s="3" t="s">
        <v>18</v>
      </c>
      <c r="C39" s="11">
        <f>'[1]bs line-up'!$V$12</f>
        <v>3453.486685650006</v>
      </c>
      <c r="D39" s="11"/>
      <c r="E39" s="11">
        <v>3314</v>
      </c>
    </row>
    <row r="40" spans="2:5" ht="12.75">
      <c r="B40" s="3" t="s">
        <v>19</v>
      </c>
      <c r="C40" s="24">
        <v>30</v>
      </c>
      <c r="D40" s="11"/>
      <c r="E40" s="24">
        <v>160</v>
      </c>
    </row>
    <row r="41" spans="1:5" ht="12.75">
      <c r="A41" s="1" t="s">
        <v>14</v>
      </c>
      <c r="C41" s="11">
        <f>SUM(C36:C40)</f>
        <v>53514.48668565001</v>
      </c>
      <c r="D41" s="11"/>
      <c r="E41" s="11">
        <f>SUM(E36:E40)</f>
        <v>48795</v>
      </c>
    </row>
    <row r="42" spans="3:5" ht="12.75">
      <c r="C42" s="11"/>
      <c r="D42" s="11"/>
      <c r="E42" s="11"/>
    </row>
    <row r="43" spans="1:5" ht="12.75">
      <c r="A43" s="1" t="s">
        <v>20</v>
      </c>
      <c r="C43" s="11">
        <v>3662</v>
      </c>
      <c r="D43" s="11"/>
      <c r="E43" s="11">
        <v>2227</v>
      </c>
    </row>
    <row r="44" spans="3:5" ht="12.75">
      <c r="C44" s="11"/>
      <c r="D44" s="11"/>
      <c r="E44" s="11"/>
    </row>
    <row r="45" spans="1:5" ht="12.75">
      <c r="A45" s="1" t="s">
        <v>28</v>
      </c>
      <c r="C45" s="11">
        <v>429</v>
      </c>
      <c r="D45" s="11"/>
      <c r="E45" s="11">
        <v>854</v>
      </c>
    </row>
    <row r="46" spans="1:5" ht="12.75">
      <c r="A46" s="1" t="s">
        <v>21</v>
      </c>
      <c r="C46" s="11">
        <v>0</v>
      </c>
      <c r="D46" s="11"/>
      <c r="E46" s="11">
        <v>83</v>
      </c>
    </row>
    <row r="47" spans="1:5" ht="12.75">
      <c r="A47" s="1"/>
      <c r="C47" s="11"/>
      <c r="D47" s="11"/>
      <c r="E47" s="11"/>
    </row>
    <row r="48" spans="3:5" ht="12.75">
      <c r="C48" s="11"/>
      <c r="D48" s="11"/>
      <c r="E48" s="11"/>
    </row>
    <row r="49" spans="3:5" s="1" customFormat="1" ht="13.5" thickBot="1">
      <c r="C49" s="23">
        <f>SUM(C41:C48)</f>
        <v>57605.48668565001</v>
      </c>
      <c r="D49" s="39"/>
      <c r="E49" s="23">
        <f>SUM(E41:E48)</f>
        <v>51959</v>
      </c>
    </row>
    <row r="50" spans="3:5" s="1" customFormat="1" ht="13.5" thickTop="1">
      <c r="C50" s="39"/>
      <c r="D50" s="39"/>
      <c r="E50" s="39"/>
    </row>
    <row r="51" spans="3:5" s="1" customFormat="1" ht="12.75">
      <c r="C51" s="39"/>
      <c r="D51" s="39"/>
      <c r="E51" s="39"/>
    </row>
    <row r="52" spans="3:5" ht="12.75">
      <c r="C52" s="11"/>
      <c r="D52" s="11"/>
      <c r="E52" s="11"/>
    </row>
    <row r="53" s="12" customFormat="1" ht="12.75">
      <c r="A53" s="89" t="s">
        <v>151</v>
      </c>
    </row>
    <row r="54" s="12" customFormat="1" ht="12.75">
      <c r="A54" s="89" t="s">
        <v>148</v>
      </c>
    </row>
    <row r="55" ht="12.75">
      <c r="A55" s="89" t="s">
        <v>101</v>
      </c>
    </row>
    <row r="57" spans="3:5" ht="12.75">
      <c r="C57" s="11">
        <f>+C49-C34</f>
        <v>0.3460981500102207</v>
      </c>
      <c r="D57" s="11"/>
      <c r="E57" s="11">
        <f>+E49-E34</f>
        <v>0</v>
      </c>
    </row>
  </sheetData>
  <printOptions/>
  <pageMargins left="0.75" right="0.75" top="1" bottom="0.75" header="0.5" footer="0.5"/>
  <pageSetup horizontalDpi="300" verticalDpi="300" orientation="portrait" paperSize="9" scale="99" r:id="rId1"/>
  <headerFooter alignWithMargins="0">
    <oddHeader>&amp;R2</oddHeader>
  </headerFooter>
  <rowBreaks count="1" manualBreakCount="1">
    <brk id="5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96"/>
  <sheetViews>
    <sheetView view="pageBreakPreview" zoomScaleSheetLayoutView="100" workbookViewId="0" topLeftCell="A41">
      <selection activeCell="I59" sqref="I59"/>
    </sheetView>
  </sheetViews>
  <sheetFormatPr defaultColWidth="9.140625" defaultRowHeight="12.75"/>
  <cols>
    <col min="1" max="1" width="2.421875" style="45" customWidth="1"/>
    <col min="2" max="2" width="2.7109375" style="45" customWidth="1"/>
    <col min="3" max="7" width="6.7109375" style="45" customWidth="1"/>
    <col min="8" max="8" width="31.140625" style="45" customWidth="1"/>
    <col min="9" max="9" width="13.140625" style="45" customWidth="1"/>
    <col min="10" max="10" width="3.140625" style="45" customWidth="1"/>
    <col min="11" max="11" width="13.140625" style="45" customWidth="1"/>
    <col min="12" max="12" width="3.00390625" style="45" customWidth="1"/>
    <col min="13" max="13" width="9.28125" style="46" hidden="1" customWidth="1"/>
    <col min="14" max="14" width="3.140625" style="45" customWidth="1"/>
    <col min="15" max="15" width="9.8515625" style="45" hidden="1" customWidth="1"/>
    <col min="16" max="16" width="6.7109375" style="45" hidden="1" customWidth="1"/>
    <col min="17" max="17" width="9.57421875" style="45" hidden="1" customWidth="1"/>
    <col min="18" max="18" width="6.7109375" style="45" customWidth="1"/>
    <col min="19" max="19" width="9.8515625" style="45" hidden="1" customWidth="1"/>
    <col min="20" max="20" width="0" style="45" hidden="1" customWidth="1"/>
    <col min="21" max="21" width="7.140625" style="45" hidden="1" customWidth="1"/>
    <col min="22" max="22" width="0" style="45" hidden="1" customWidth="1"/>
    <col min="23" max="23" width="7.00390625" style="45" hidden="1" customWidth="1"/>
    <col min="24" max="25" width="0" style="45" hidden="1" customWidth="1"/>
    <col min="26" max="16384" width="6.7109375" style="45" customWidth="1"/>
  </cols>
  <sheetData>
    <row r="1" ht="15.75">
      <c r="A1" s="44" t="s">
        <v>9</v>
      </c>
    </row>
    <row r="2" spans="1:34" s="54" customFormat="1" ht="16.5" customHeight="1">
      <c r="A2" s="47" t="s">
        <v>113</v>
      </c>
      <c r="B2" s="48"/>
      <c r="C2" s="48"/>
      <c r="D2" s="48"/>
      <c r="E2" s="49"/>
      <c r="F2" s="50"/>
      <c r="G2" s="48"/>
      <c r="H2" s="50"/>
      <c r="I2" s="96"/>
      <c r="J2" s="96"/>
      <c r="K2" s="96"/>
      <c r="L2" s="50"/>
      <c r="M2" s="51"/>
      <c r="N2" s="50"/>
      <c r="O2" s="52"/>
      <c r="P2" s="50"/>
      <c r="Q2" s="50"/>
      <c r="R2" s="50"/>
      <c r="S2" s="52"/>
      <c r="T2" s="50"/>
      <c r="U2" s="50"/>
      <c r="V2" s="53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s="54" customFormat="1" ht="16.5" customHeight="1">
      <c r="A3" s="47" t="s">
        <v>121</v>
      </c>
      <c r="B3" s="48"/>
      <c r="C3" s="48"/>
      <c r="D3" s="48"/>
      <c r="E3" s="49"/>
      <c r="F3" s="50"/>
      <c r="G3" s="48"/>
      <c r="H3" s="50"/>
      <c r="I3" s="96"/>
      <c r="J3" s="96"/>
      <c r="K3" s="96"/>
      <c r="L3" s="50"/>
      <c r="M3" s="51"/>
      <c r="N3" s="50"/>
      <c r="O3" s="52"/>
      <c r="P3" s="50"/>
      <c r="Q3" s="50"/>
      <c r="R3" s="50"/>
      <c r="S3" s="52"/>
      <c r="T3" s="50"/>
      <c r="U3" s="50"/>
      <c r="V3" s="53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s="54" customFormat="1" ht="16.5" customHeight="1">
      <c r="A4" s="56"/>
      <c r="B4" s="48"/>
      <c r="C4" s="48"/>
      <c r="D4" s="48"/>
      <c r="E4" s="49"/>
      <c r="F4" s="50"/>
      <c r="G4" s="48"/>
      <c r="H4" s="50"/>
      <c r="I4" s="96"/>
      <c r="J4" s="96"/>
      <c r="K4" s="96"/>
      <c r="L4" s="50"/>
      <c r="M4" s="51"/>
      <c r="N4" s="50"/>
      <c r="O4" s="52"/>
      <c r="P4" s="50"/>
      <c r="Q4" s="50"/>
      <c r="R4" s="50"/>
      <c r="S4" s="52"/>
      <c r="T4" s="50"/>
      <c r="U4" s="50"/>
      <c r="V4" s="53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s="54" customFormat="1" ht="16.5" customHeight="1">
      <c r="A5" s="56"/>
      <c r="B5" s="48"/>
      <c r="C5" s="48"/>
      <c r="D5" s="48"/>
      <c r="E5" s="48"/>
      <c r="F5" s="50"/>
      <c r="G5" s="48"/>
      <c r="H5" s="50"/>
      <c r="I5" s="96"/>
      <c r="J5" s="96"/>
      <c r="K5" s="96"/>
      <c r="L5" s="50"/>
      <c r="M5" s="51"/>
      <c r="N5" s="50"/>
      <c r="O5" s="52"/>
      <c r="P5" s="50"/>
      <c r="Q5" s="50"/>
      <c r="R5" s="50"/>
      <c r="S5" s="52"/>
      <c r="T5" s="50"/>
      <c r="V5" s="53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6:34" s="54" customFormat="1" ht="16.5" customHeight="1">
      <c r="F6" s="55"/>
      <c r="H6" s="55"/>
      <c r="I6" s="110" t="s">
        <v>120</v>
      </c>
      <c r="J6" s="98"/>
      <c r="K6" s="110" t="s">
        <v>116</v>
      </c>
      <c r="L6" s="55"/>
      <c r="M6" s="57" t="s">
        <v>126</v>
      </c>
      <c r="N6" s="58"/>
      <c r="O6" s="59" t="s">
        <v>73</v>
      </c>
      <c r="P6" s="55"/>
      <c r="Q6" s="59" t="s">
        <v>126</v>
      </c>
      <c r="R6" s="55"/>
      <c r="S6" s="59" t="s">
        <v>73</v>
      </c>
      <c r="T6" s="60"/>
      <c r="U6" s="59" t="s">
        <v>96</v>
      </c>
      <c r="V6" s="53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6:34" s="54" customFormat="1" ht="16.5" customHeight="1">
      <c r="F7" s="55"/>
      <c r="H7" s="55"/>
      <c r="I7" s="99" t="s">
        <v>51</v>
      </c>
      <c r="J7" s="100"/>
      <c r="K7" s="99" t="s">
        <v>51</v>
      </c>
      <c r="L7" s="55"/>
      <c r="M7" s="61" t="s">
        <v>51</v>
      </c>
      <c r="N7" s="59"/>
      <c r="O7" s="59" t="s">
        <v>51</v>
      </c>
      <c r="P7" s="55"/>
      <c r="Q7" s="59" t="s">
        <v>51</v>
      </c>
      <c r="R7" s="55"/>
      <c r="S7" s="59" t="s">
        <v>32</v>
      </c>
      <c r="T7" s="62"/>
      <c r="U7" s="59" t="s">
        <v>32</v>
      </c>
      <c r="V7" s="53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6:34" s="54" customFormat="1" ht="15">
      <c r="F8" s="55"/>
      <c r="H8" s="55"/>
      <c r="I8" s="91"/>
      <c r="J8" s="91"/>
      <c r="K8" s="91"/>
      <c r="L8" s="55"/>
      <c r="M8" s="63"/>
      <c r="N8" s="55"/>
      <c r="O8" s="59"/>
      <c r="P8" s="55"/>
      <c r="Q8" s="55"/>
      <c r="R8" s="55"/>
      <c r="S8" s="59"/>
      <c r="T8" s="62"/>
      <c r="U8" s="62"/>
      <c r="V8" s="53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s="54" customFormat="1" ht="16.5" customHeight="1">
      <c r="A9" s="90" t="s">
        <v>74</v>
      </c>
      <c r="B9" s="88"/>
      <c r="C9" s="45"/>
      <c r="D9" s="45"/>
      <c r="E9" s="45"/>
      <c r="F9" s="91"/>
      <c r="G9" s="45"/>
      <c r="H9" s="91"/>
      <c r="I9" s="91"/>
      <c r="J9" s="91"/>
      <c r="K9" s="91"/>
      <c r="L9" s="55"/>
      <c r="M9" s="63"/>
      <c r="N9" s="55"/>
      <c r="O9" s="59"/>
      <c r="P9" s="55"/>
      <c r="Q9" s="55"/>
      <c r="R9" s="55"/>
      <c r="S9" s="59"/>
      <c r="T9" s="62"/>
      <c r="U9" s="62"/>
      <c r="V9" s="53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pans="1:34" s="54" customFormat="1" ht="16.5" customHeight="1">
      <c r="A10" s="45"/>
      <c r="B10" s="92" t="s">
        <v>144</v>
      </c>
      <c r="C10" s="45"/>
      <c r="D10" s="45"/>
      <c r="E10" s="45"/>
      <c r="F10" s="91"/>
      <c r="G10" s="45"/>
      <c r="H10" s="91"/>
      <c r="I10" s="91">
        <v>1515</v>
      </c>
      <c r="J10" s="91"/>
      <c r="K10" s="91">
        <v>-1712</v>
      </c>
      <c r="L10" s="55"/>
      <c r="M10" s="63">
        <v>-1465</v>
      </c>
      <c r="N10" s="55"/>
      <c r="O10" s="66">
        <v>-65</v>
      </c>
      <c r="P10" s="55"/>
      <c r="Q10" s="55">
        <v>-348</v>
      </c>
      <c r="R10" s="55"/>
      <c r="S10" s="66">
        <v>-64573</v>
      </c>
      <c r="T10" s="67"/>
      <c r="U10" s="67">
        <v>3889</v>
      </c>
      <c r="V10" s="53"/>
      <c r="W10" s="54">
        <f>+U10/4</f>
        <v>972.25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</row>
    <row r="11" spans="1:34" s="54" customFormat="1" ht="16.5" customHeight="1">
      <c r="A11" s="45"/>
      <c r="B11" s="92" t="s">
        <v>75</v>
      </c>
      <c r="C11" s="45"/>
      <c r="D11" s="45"/>
      <c r="E11" s="45"/>
      <c r="F11" s="91"/>
      <c r="G11" s="45"/>
      <c r="H11" s="91"/>
      <c r="I11" s="91"/>
      <c r="J11" s="91"/>
      <c r="K11" s="91"/>
      <c r="L11" s="55"/>
      <c r="M11" s="63"/>
      <c r="N11" s="55"/>
      <c r="O11" s="66"/>
      <c r="P11" s="55"/>
      <c r="Q11" s="55"/>
      <c r="R11" s="55"/>
      <c r="S11" s="66"/>
      <c r="T11" s="67"/>
      <c r="U11" s="67"/>
      <c r="V11" s="53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</row>
    <row r="12" spans="1:34" s="54" customFormat="1" ht="16.5" customHeight="1">
      <c r="A12" s="45"/>
      <c r="B12" s="45"/>
      <c r="C12" s="45" t="s">
        <v>76</v>
      </c>
      <c r="D12" s="45"/>
      <c r="E12" s="45"/>
      <c r="F12" s="91"/>
      <c r="G12" s="45"/>
      <c r="H12" s="91"/>
      <c r="I12" s="91">
        <v>1084</v>
      </c>
      <c r="J12" s="91"/>
      <c r="K12" s="91">
        <v>2717</v>
      </c>
      <c r="L12" s="55"/>
      <c r="M12" s="63">
        <v>2236</v>
      </c>
      <c r="N12" s="55"/>
      <c r="O12" s="66">
        <v>4329</v>
      </c>
      <c r="P12" s="55"/>
      <c r="Q12" s="55">
        <f>+O12/4</f>
        <v>1082.25</v>
      </c>
      <c r="R12" s="55"/>
      <c r="S12" s="66">
        <v>4328789</v>
      </c>
      <c r="T12" s="67"/>
      <c r="U12" s="67">
        <v>6202</v>
      </c>
      <c r="V12" s="53"/>
      <c r="W12" s="54">
        <f aca="true" t="shared" si="0" ref="W12:W23">+U12/4</f>
        <v>1550.5</v>
      </c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spans="1:34" s="54" customFormat="1" ht="16.5" customHeight="1">
      <c r="A13" s="45"/>
      <c r="B13" s="45"/>
      <c r="C13" s="45" t="s">
        <v>145</v>
      </c>
      <c r="D13" s="45"/>
      <c r="E13" s="45"/>
      <c r="F13" s="91"/>
      <c r="G13" s="45"/>
      <c r="H13" s="91"/>
      <c r="I13" s="91">
        <v>-380</v>
      </c>
      <c r="J13" s="91"/>
      <c r="K13" s="91">
        <v>-49</v>
      </c>
      <c r="L13" s="55"/>
      <c r="M13" s="63">
        <v>-256</v>
      </c>
      <c r="N13" s="55"/>
      <c r="O13" s="66">
        <v>-108</v>
      </c>
      <c r="P13" s="55"/>
      <c r="Q13" s="55">
        <v>0</v>
      </c>
      <c r="R13" s="55"/>
      <c r="S13" s="66">
        <v>-108426</v>
      </c>
      <c r="T13" s="67"/>
      <c r="U13" s="67"/>
      <c r="V13" s="53"/>
      <c r="W13" s="54">
        <f t="shared" si="0"/>
        <v>0</v>
      </c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4" s="54" customFormat="1" ht="16.5" customHeight="1" hidden="1">
      <c r="A14" s="45"/>
      <c r="B14" s="45"/>
      <c r="C14" s="45" t="s">
        <v>127</v>
      </c>
      <c r="D14" s="45"/>
      <c r="E14" s="45"/>
      <c r="F14" s="91"/>
      <c r="G14" s="45"/>
      <c r="H14" s="91"/>
      <c r="I14" s="91"/>
      <c r="J14" s="91"/>
      <c r="K14" s="91"/>
      <c r="L14" s="55"/>
      <c r="M14" s="63">
        <v>0</v>
      </c>
      <c r="N14" s="55"/>
      <c r="O14" s="66">
        <v>337</v>
      </c>
      <c r="P14" s="55"/>
      <c r="Q14" s="55">
        <v>0</v>
      </c>
      <c r="R14" s="55"/>
      <c r="S14" s="66">
        <v>337132</v>
      </c>
      <c r="T14" s="67"/>
      <c r="U14" s="67">
        <v>13</v>
      </c>
      <c r="V14" s="53"/>
      <c r="W14" s="54">
        <f t="shared" si="0"/>
        <v>3.25</v>
      </c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s="68" customFormat="1" ht="16.5" customHeight="1" hidden="1">
      <c r="A15" s="46"/>
      <c r="B15" s="46"/>
      <c r="C15" s="46" t="s">
        <v>128</v>
      </c>
      <c r="D15" s="46"/>
      <c r="E15" s="46"/>
      <c r="F15" s="93"/>
      <c r="G15" s="46"/>
      <c r="H15" s="93"/>
      <c r="I15" s="93"/>
      <c r="J15" s="93"/>
      <c r="K15" s="93"/>
      <c r="L15" s="63"/>
      <c r="M15" s="63">
        <v>0</v>
      </c>
      <c r="N15" s="63"/>
      <c r="O15" s="69">
        <v>290</v>
      </c>
      <c r="P15" s="63"/>
      <c r="Q15" s="63">
        <v>0</v>
      </c>
      <c r="R15" s="63"/>
      <c r="S15" s="69">
        <v>290015</v>
      </c>
      <c r="T15" s="70"/>
      <c r="U15" s="70">
        <v>-8878</v>
      </c>
      <c r="V15" s="71"/>
      <c r="W15" s="54">
        <f t="shared" si="0"/>
        <v>-2219.5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s="54" customFormat="1" ht="16.5" customHeight="1" hidden="1">
      <c r="A16" s="45"/>
      <c r="B16" s="45"/>
      <c r="C16" s="45" t="s">
        <v>129</v>
      </c>
      <c r="D16" s="45"/>
      <c r="E16" s="45"/>
      <c r="F16" s="91"/>
      <c r="G16" s="45"/>
      <c r="H16" s="91"/>
      <c r="I16" s="91"/>
      <c r="J16" s="91"/>
      <c r="K16" s="91"/>
      <c r="L16" s="55"/>
      <c r="M16" s="63">
        <v>0</v>
      </c>
      <c r="N16" s="55"/>
      <c r="O16" s="66">
        <v>58</v>
      </c>
      <c r="P16" s="55"/>
      <c r="Q16" s="55">
        <v>0</v>
      </c>
      <c r="R16" s="55"/>
      <c r="S16" s="66">
        <v>57914</v>
      </c>
      <c r="T16" s="67"/>
      <c r="U16" s="67">
        <v>524</v>
      </c>
      <c r="V16" s="53"/>
      <c r="W16" s="54">
        <f t="shared" si="0"/>
        <v>131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4" s="54" customFormat="1" ht="16.5" customHeight="1">
      <c r="A17" s="45"/>
      <c r="B17" s="45"/>
      <c r="C17" s="45" t="s">
        <v>77</v>
      </c>
      <c r="D17" s="45"/>
      <c r="E17" s="45"/>
      <c r="F17" s="91"/>
      <c r="G17" s="45"/>
      <c r="H17" s="91"/>
      <c r="I17" s="91">
        <v>-105</v>
      </c>
      <c r="J17" s="91"/>
      <c r="K17" s="93">
        <v>-102</v>
      </c>
      <c r="L17" s="55"/>
      <c r="M17" s="63">
        <v>-21</v>
      </c>
      <c r="N17" s="55"/>
      <c r="O17" s="66">
        <v>-345</v>
      </c>
      <c r="P17" s="55"/>
      <c r="Q17" s="55">
        <f>+O17/4</f>
        <v>-86.25</v>
      </c>
      <c r="R17" s="55"/>
      <c r="S17" s="66">
        <v>-344630</v>
      </c>
      <c r="T17" s="67"/>
      <c r="U17" s="67">
        <v>-97</v>
      </c>
      <c r="V17" s="53"/>
      <c r="W17" s="54">
        <f t="shared" si="0"/>
        <v>-24.25</v>
      </c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4" s="54" customFormat="1" ht="16.5" customHeight="1">
      <c r="A18" s="45"/>
      <c r="B18" s="45"/>
      <c r="C18" s="45" t="s">
        <v>78</v>
      </c>
      <c r="D18" s="45"/>
      <c r="E18" s="45"/>
      <c r="F18" s="91"/>
      <c r="G18" s="45"/>
      <c r="H18" s="91"/>
      <c r="I18" s="91">
        <v>1294</v>
      </c>
      <c r="J18" s="91"/>
      <c r="K18" s="93">
        <v>3237</v>
      </c>
      <c r="L18" s="55"/>
      <c r="M18" s="63">
        <f>12+292+38+443</f>
        <v>785</v>
      </c>
      <c r="N18" s="55"/>
      <c r="O18" s="66">
        <v>6397</v>
      </c>
      <c r="P18" s="55"/>
      <c r="Q18" s="55">
        <f>+O18/4</f>
        <v>1599.25</v>
      </c>
      <c r="R18" s="55"/>
      <c r="S18" s="66">
        <v>6396919</v>
      </c>
      <c r="T18" s="67"/>
      <c r="U18" s="67">
        <v>8516</v>
      </c>
      <c r="V18" s="53"/>
      <c r="W18" s="54">
        <f t="shared" si="0"/>
        <v>2129</v>
      </c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4" s="54" customFormat="1" ht="16.5" customHeight="1">
      <c r="A19" s="45"/>
      <c r="B19" s="45"/>
      <c r="C19" s="45" t="s">
        <v>130</v>
      </c>
      <c r="D19" s="45"/>
      <c r="E19" s="45"/>
      <c r="F19" s="91"/>
      <c r="G19" s="45"/>
      <c r="H19" s="91"/>
      <c r="I19" s="91">
        <v>187</v>
      </c>
      <c r="J19" s="91"/>
      <c r="K19" s="45">
        <v>0</v>
      </c>
      <c r="L19" s="55"/>
      <c r="M19" s="63">
        <v>-131</v>
      </c>
      <c r="N19" s="55"/>
      <c r="O19" s="66">
        <v>-259</v>
      </c>
      <c r="P19" s="55"/>
      <c r="Q19" s="55">
        <v>-65</v>
      </c>
      <c r="R19" s="55"/>
      <c r="S19" s="66">
        <v>-259454</v>
      </c>
      <c r="T19" s="67"/>
      <c r="U19" s="67">
        <v>-259</v>
      </c>
      <c r="V19" s="53"/>
      <c r="W19" s="54">
        <f t="shared" si="0"/>
        <v>-64.75</v>
      </c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</row>
    <row r="20" spans="1:34" s="54" customFormat="1" ht="16.5" customHeight="1" hidden="1">
      <c r="A20" s="45"/>
      <c r="B20" s="45"/>
      <c r="C20" s="45" t="s">
        <v>131</v>
      </c>
      <c r="D20" s="45"/>
      <c r="E20" s="45"/>
      <c r="F20" s="91"/>
      <c r="G20" s="45"/>
      <c r="H20" s="91"/>
      <c r="I20" s="91"/>
      <c r="J20" s="91"/>
      <c r="K20" s="91"/>
      <c r="L20" s="55"/>
      <c r="M20" s="63">
        <v>0</v>
      </c>
      <c r="N20" s="55"/>
      <c r="O20" s="67">
        <v>508</v>
      </c>
      <c r="P20" s="55"/>
      <c r="Q20" s="55">
        <v>0</v>
      </c>
      <c r="R20" s="55"/>
      <c r="S20" s="67">
        <f>407473+100383</f>
        <v>507856</v>
      </c>
      <c r="T20" s="67"/>
      <c r="U20" s="67"/>
      <c r="V20" s="53"/>
      <c r="W20" s="54">
        <f t="shared" si="0"/>
        <v>0</v>
      </c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s="54" customFormat="1" ht="16.5" customHeight="1" hidden="1">
      <c r="A21" s="45"/>
      <c r="B21" s="45"/>
      <c r="C21" s="45" t="s">
        <v>114</v>
      </c>
      <c r="D21" s="45"/>
      <c r="E21" s="45"/>
      <c r="F21" s="91"/>
      <c r="G21" s="45"/>
      <c r="H21" s="91"/>
      <c r="I21" s="91"/>
      <c r="J21" s="91"/>
      <c r="K21" s="91"/>
      <c r="L21" s="55"/>
      <c r="M21" s="63">
        <v>0</v>
      </c>
      <c r="N21" s="55"/>
      <c r="O21" s="67">
        <v>0</v>
      </c>
      <c r="P21" s="55"/>
      <c r="Q21" s="55">
        <v>0</v>
      </c>
      <c r="R21" s="55"/>
      <c r="S21" s="67">
        <v>0</v>
      </c>
      <c r="T21" s="67"/>
      <c r="U21" s="67">
        <v>100</v>
      </c>
      <c r="V21" s="53"/>
      <c r="W21" s="54">
        <f t="shared" si="0"/>
        <v>25</v>
      </c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s="54" customFormat="1" ht="16.5" customHeight="1" hidden="1">
      <c r="A22" s="45"/>
      <c r="B22" s="45"/>
      <c r="C22" s="45" t="s">
        <v>132</v>
      </c>
      <c r="D22" s="45"/>
      <c r="E22" s="45"/>
      <c r="F22" s="91"/>
      <c r="G22" s="45"/>
      <c r="H22" s="91"/>
      <c r="I22" s="91"/>
      <c r="J22" s="91"/>
      <c r="K22" s="91"/>
      <c r="L22" s="55"/>
      <c r="M22" s="63"/>
      <c r="N22" s="55"/>
      <c r="P22" s="55"/>
      <c r="Q22" s="55"/>
      <c r="R22" s="55"/>
      <c r="V22" s="53"/>
      <c r="W22" s="54">
        <f t="shared" si="0"/>
        <v>0</v>
      </c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34" s="54" customFormat="1" ht="16.5" customHeight="1" hidden="1">
      <c r="A23" s="45"/>
      <c r="B23" s="45"/>
      <c r="C23" s="45" t="s">
        <v>133</v>
      </c>
      <c r="D23" s="45"/>
      <c r="E23" s="45"/>
      <c r="F23" s="91"/>
      <c r="G23" s="45"/>
      <c r="H23" s="91"/>
      <c r="I23" s="91"/>
      <c r="J23" s="91"/>
      <c r="K23" s="91"/>
      <c r="L23" s="55"/>
      <c r="M23" s="63">
        <v>0</v>
      </c>
      <c r="N23" s="55"/>
      <c r="O23" s="67">
        <v>-805</v>
      </c>
      <c r="P23" s="55"/>
      <c r="Q23" s="55">
        <v>0</v>
      </c>
      <c r="R23" s="55"/>
      <c r="S23" s="72">
        <v>-804542</v>
      </c>
      <c r="T23" s="67"/>
      <c r="U23" s="72">
        <v>0</v>
      </c>
      <c r="V23" s="53"/>
      <c r="W23" s="73">
        <f t="shared" si="0"/>
        <v>0</v>
      </c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s="54" customFormat="1" ht="16.5" customHeight="1">
      <c r="A24" s="45"/>
      <c r="B24" s="45"/>
      <c r="C24" s="45" t="s">
        <v>79</v>
      </c>
      <c r="D24" s="45"/>
      <c r="E24" s="45"/>
      <c r="F24" s="91"/>
      <c r="G24" s="45"/>
      <c r="H24" s="91"/>
      <c r="I24" s="101">
        <v>0</v>
      </c>
      <c r="J24" s="91"/>
      <c r="K24" s="101">
        <v>-264</v>
      </c>
      <c r="L24" s="55"/>
      <c r="M24" s="63"/>
      <c r="N24" s="55"/>
      <c r="O24" s="67"/>
      <c r="P24" s="55"/>
      <c r="Q24" s="55"/>
      <c r="R24" s="55"/>
      <c r="S24" s="67"/>
      <c r="T24" s="67"/>
      <c r="U24" s="67"/>
      <c r="V24" s="53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s="54" customFormat="1" ht="16.5" customHeight="1">
      <c r="A25" s="45"/>
      <c r="B25" s="45"/>
      <c r="C25" s="45"/>
      <c r="D25" s="45"/>
      <c r="E25" s="45"/>
      <c r="F25" s="91"/>
      <c r="G25" s="45"/>
      <c r="H25" s="91"/>
      <c r="I25" s="91"/>
      <c r="J25" s="91"/>
      <c r="K25" s="91"/>
      <c r="L25" s="55"/>
      <c r="M25" s="74"/>
      <c r="N25" s="55"/>
      <c r="O25" s="66"/>
      <c r="P25" s="55"/>
      <c r="Q25" s="75"/>
      <c r="R25" s="55"/>
      <c r="S25" s="66"/>
      <c r="T25" s="67"/>
      <c r="U25" s="67"/>
      <c r="V25" s="53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s="54" customFormat="1" ht="16.5" customHeight="1">
      <c r="A26" s="45"/>
      <c r="B26" s="45" t="s">
        <v>80</v>
      </c>
      <c r="C26" s="45"/>
      <c r="D26" s="45"/>
      <c r="E26" s="45"/>
      <c r="F26" s="91"/>
      <c r="G26" s="45"/>
      <c r="H26" s="91"/>
      <c r="I26" s="102">
        <f>SUM(I10:I24)</f>
        <v>3595</v>
      </c>
      <c r="J26" s="91"/>
      <c r="K26" s="102">
        <f>SUM(K10:K24)</f>
        <v>3827</v>
      </c>
      <c r="L26" s="66"/>
      <c r="M26" s="69">
        <f>SUM(M10:M23)</f>
        <v>1148</v>
      </c>
      <c r="N26" s="55"/>
      <c r="O26" s="66">
        <f>SUM(O10:O23)</f>
        <v>10337</v>
      </c>
      <c r="P26" s="55"/>
      <c r="Q26" s="66">
        <f>SUM(Q10:Q23)</f>
        <v>2182.25</v>
      </c>
      <c r="R26" s="55"/>
      <c r="S26" s="66">
        <f>SUM(S10:S23)</f>
        <v>10337000</v>
      </c>
      <c r="T26" s="67"/>
      <c r="U26" s="67">
        <f>SUM(U10:U23)</f>
        <v>10010</v>
      </c>
      <c r="V26" s="53"/>
      <c r="W26" s="67">
        <f>SUM(W10:W23)</f>
        <v>2502.5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</row>
    <row r="27" spans="1:34" s="54" customFormat="1" ht="16.5" customHeight="1">
      <c r="A27" s="45"/>
      <c r="B27" s="45"/>
      <c r="C27" s="45" t="s">
        <v>29</v>
      </c>
      <c r="D27" s="45"/>
      <c r="E27" s="45"/>
      <c r="F27" s="91"/>
      <c r="G27" s="45"/>
      <c r="H27" s="91"/>
      <c r="I27" s="91">
        <v>-1391</v>
      </c>
      <c r="J27" s="91"/>
      <c r="K27" s="91">
        <v>2570</v>
      </c>
      <c r="L27" s="55"/>
      <c r="M27" s="63">
        <v>0</v>
      </c>
      <c r="N27" s="55"/>
      <c r="O27" s="66">
        <v>4697</v>
      </c>
      <c r="P27" s="55"/>
      <c r="Q27" s="55">
        <v>0</v>
      </c>
      <c r="R27" s="55"/>
      <c r="S27" s="66">
        <v>4697459</v>
      </c>
      <c r="T27" s="67"/>
      <c r="U27" s="67">
        <v>-12406</v>
      </c>
      <c r="V27" s="53"/>
      <c r="W27" s="54">
        <f>+U27/4</f>
        <v>-3101.5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s="54" customFormat="1" ht="16.5" customHeight="1">
      <c r="A28" s="45"/>
      <c r="B28" s="45"/>
      <c r="C28" s="45" t="s">
        <v>103</v>
      </c>
      <c r="D28" s="45"/>
      <c r="E28" s="45"/>
      <c r="F28" s="91"/>
      <c r="G28" s="45"/>
      <c r="H28" s="91"/>
      <c r="I28" s="91"/>
      <c r="J28" s="91"/>
      <c r="K28" s="91"/>
      <c r="L28" s="55"/>
      <c r="M28" s="63"/>
      <c r="N28" s="55"/>
      <c r="O28" s="66"/>
      <c r="P28" s="55"/>
      <c r="Q28" s="55"/>
      <c r="R28" s="55"/>
      <c r="S28" s="66"/>
      <c r="T28" s="67"/>
      <c r="U28" s="67"/>
      <c r="V28" s="53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s="54" customFormat="1" ht="16.5" customHeight="1">
      <c r="A29" s="45"/>
      <c r="B29" s="45"/>
      <c r="C29" s="45" t="s">
        <v>104</v>
      </c>
      <c r="D29" s="45"/>
      <c r="E29" s="45"/>
      <c r="F29" s="91"/>
      <c r="G29" s="45"/>
      <c r="H29" s="91"/>
      <c r="I29" s="91">
        <v>-1974</v>
      </c>
      <c r="J29" s="91"/>
      <c r="K29" s="91">
        <v>356</v>
      </c>
      <c r="L29" s="55"/>
      <c r="M29" s="63">
        <v>1951</v>
      </c>
      <c r="N29" s="55"/>
      <c r="O29" s="66">
        <v>-367</v>
      </c>
      <c r="P29" s="55"/>
      <c r="Q29" s="55">
        <v>1502</v>
      </c>
      <c r="R29" s="55"/>
      <c r="S29" s="66">
        <v>-367456</v>
      </c>
      <c r="T29" s="67"/>
      <c r="U29" s="67">
        <v>2049</v>
      </c>
      <c r="V29" s="53"/>
      <c r="W29" s="54">
        <f>+U29/4</f>
        <v>512.25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4" customFormat="1" ht="16.5" customHeight="1">
      <c r="A30" s="45"/>
      <c r="B30" s="45"/>
      <c r="C30" s="45" t="s">
        <v>105</v>
      </c>
      <c r="D30" s="45"/>
      <c r="E30" s="45"/>
      <c r="F30" s="91"/>
      <c r="G30" s="45"/>
      <c r="H30" s="91"/>
      <c r="I30" s="91">
        <v>-4148</v>
      </c>
      <c r="J30" s="91"/>
      <c r="K30" s="91">
        <v>45636</v>
      </c>
      <c r="L30" s="55"/>
      <c r="M30" s="63">
        <v>7311</v>
      </c>
      <c r="N30" s="55"/>
      <c r="P30" s="55"/>
      <c r="Q30" s="55"/>
      <c r="R30" s="55"/>
      <c r="V30" s="53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s="54" customFormat="1" ht="16.5" customHeight="1">
      <c r="A31" s="45"/>
      <c r="B31" s="45"/>
      <c r="C31" s="45" t="s">
        <v>134</v>
      </c>
      <c r="D31" s="45"/>
      <c r="E31" s="45"/>
      <c r="F31" s="91"/>
      <c r="G31" s="45"/>
      <c r="H31" s="91"/>
      <c r="I31" s="91">
        <v>2766</v>
      </c>
      <c r="J31" s="91"/>
      <c r="K31" s="91">
        <v>0</v>
      </c>
      <c r="L31" s="55"/>
      <c r="M31" s="63">
        <v>0</v>
      </c>
      <c r="N31" s="55"/>
      <c r="P31" s="55"/>
      <c r="Q31" s="55"/>
      <c r="R31" s="55"/>
      <c r="V31" s="53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s="54" customFormat="1" ht="16.5" customHeight="1">
      <c r="A32" s="45"/>
      <c r="B32" s="45"/>
      <c r="C32" s="45" t="s">
        <v>106</v>
      </c>
      <c r="D32" s="45"/>
      <c r="E32" s="45"/>
      <c r="F32" s="91"/>
      <c r="G32" s="45"/>
      <c r="H32" s="91"/>
      <c r="I32" s="91">
        <v>9667</v>
      </c>
      <c r="J32" s="91"/>
      <c r="K32" s="91">
        <v>-6031</v>
      </c>
      <c r="L32" s="55"/>
      <c r="M32" s="63">
        <v>748</v>
      </c>
      <c r="N32" s="55"/>
      <c r="O32" s="66">
        <v>3673</v>
      </c>
      <c r="P32" s="55"/>
      <c r="Q32" s="55">
        <f>6807-1996</f>
        <v>4811</v>
      </c>
      <c r="R32" s="55"/>
      <c r="S32" s="66">
        <v>3672846</v>
      </c>
      <c r="T32" s="67"/>
      <c r="U32" s="67">
        <v>1830</v>
      </c>
      <c r="V32" s="53"/>
      <c r="W32" s="54">
        <f>+U32/4</f>
        <v>457.5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s="54" customFormat="1" ht="16.5" customHeight="1">
      <c r="A33" s="45"/>
      <c r="B33" s="45"/>
      <c r="C33" s="45" t="s">
        <v>107</v>
      </c>
      <c r="D33" s="45"/>
      <c r="E33" s="45"/>
      <c r="F33" s="91"/>
      <c r="G33" s="45"/>
      <c r="H33" s="91"/>
      <c r="I33" s="91">
        <v>-8410</v>
      </c>
      <c r="J33" s="91"/>
      <c r="K33" s="91">
        <v>-36743</v>
      </c>
      <c r="L33" s="55"/>
      <c r="M33" s="63">
        <v>-3043</v>
      </c>
      <c r="N33" s="55"/>
      <c r="O33" s="67">
        <v>4456</v>
      </c>
      <c r="P33" s="55"/>
      <c r="Q33" s="55">
        <v>391</v>
      </c>
      <c r="R33" s="55"/>
      <c r="S33" s="72">
        <v>4455648</v>
      </c>
      <c r="T33" s="67"/>
      <c r="U33" s="72">
        <v>-5664</v>
      </c>
      <c r="V33" s="53"/>
      <c r="W33" s="54">
        <f>+U33/4</f>
        <v>-1416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4" s="54" customFormat="1" ht="16.5" customHeight="1">
      <c r="A34" s="45"/>
      <c r="B34" s="45"/>
      <c r="C34" s="45" t="s">
        <v>108</v>
      </c>
      <c r="D34" s="45"/>
      <c r="E34" s="45"/>
      <c r="F34" s="91"/>
      <c r="G34" s="45"/>
      <c r="H34" s="91"/>
      <c r="I34" s="101">
        <v>56</v>
      </c>
      <c r="J34" s="91"/>
      <c r="K34" s="101">
        <v>96</v>
      </c>
      <c r="L34" s="55"/>
      <c r="M34" s="76">
        <v>175</v>
      </c>
      <c r="N34" s="55"/>
      <c r="O34" s="67"/>
      <c r="P34" s="55"/>
      <c r="Q34" s="73">
        <v>0</v>
      </c>
      <c r="R34" s="55"/>
      <c r="S34" s="67"/>
      <c r="T34" s="67"/>
      <c r="U34" s="67"/>
      <c r="V34" s="53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34" s="54" customFormat="1" ht="16.5" customHeight="1">
      <c r="A35" s="45"/>
      <c r="B35" s="45"/>
      <c r="C35" s="45"/>
      <c r="D35" s="45"/>
      <c r="E35" s="45"/>
      <c r="F35" s="91"/>
      <c r="G35" s="45"/>
      <c r="H35" s="91"/>
      <c r="I35" s="91"/>
      <c r="J35" s="91"/>
      <c r="K35" s="91"/>
      <c r="L35" s="55"/>
      <c r="M35" s="63"/>
      <c r="N35" s="55"/>
      <c r="P35" s="55"/>
      <c r="Q35" s="55"/>
      <c r="R35" s="55"/>
      <c r="T35" s="55"/>
      <c r="U35" s="55"/>
      <c r="V35" s="53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34" s="54" customFormat="1" ht="16.5" customHeight="1">
      <c r="A36" s="45"/>
      <c r="B36" s="45" t="s">
        <v>81</v>
      </c>
      <c r="C36" s="45"/>
      <c r="D36" s="45"/>
      <c r="E36" s="45"/>
      <c r="F36" s="91"/>
      <c r="G36" s="45"/>
      <c r="H36" s="91"/>
      <c r="I36" s="102">
        <f>SUM(I26:I34)</f>
        <v>161</v>
      </c>
      <c r="J36" s="91"/>
      <c r="K36" s="102">
        <f>SUM(K26:K34)</f>
        <v>9711</v>
      </c>
      <c r="L36" s="66"/>
      <c r="M36" s="69">
        <f>SUM(M26:M34)</f>
        <v>8290</v>
      </c>
      <c r="N36" s="66"/>
      <c r="O36" s="66">
        <f>SUM(O26:O33)</f>
        <v>22796</v>
      </c>
      <c r="P36" s="55"/>
      <c r="Q36" s="66">
        <f>SUM(Q26:Q34)</f>
        <v>8886.25</v>
      </c>
      <c r="R36" s="55"/>
      <c r="S36" s="66">
        <f>SUM(S26:S33)</f>
        <v>22795497</v>
      </c>
      <c r="T36" s="67"/>
      <c r="U36" s="67">
        <f>SUM(U26:U33)</f>
        <v>-4181</v>
      </c>
      <c r="V36" s="53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</row>
    <row r="37" spans="1:34" s="54" customFormat="1" ht="16.5" customHeight="1">
      <c r="A37" s="45"/>
      <c r="B37" s="45"/>
      <c r="C37" s="45"/>
      <c r="D37" s="45"/>
      <c r="E37" s="45"/>
      <c r="F37" s="91"/>
      <c r="G37" s="45"/>
      <c r="H37" s="91"/>
      <c r="I37" s="102"/>
      <c r="J37" s="91"/>
      <c r="K37" s="102"/>
      <c r="L37" s="66"/>
      <c r="M37" s="69"/>
      <c r="N37" s="66"/>
      <c r="O37" s="66"/>
      <c r="P37" s="55"/>
      <c r="Q37" s="66"/>
      <c r="R37" s="55"/>
      <c r="S37" s="66"/>
      <c r="T37" s="67"/>
      <c r="U37" s="67"/>
      <c r="V37" s="53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34" s="54" customFormat="1" ht="16.5" customHeight="1">
      <c r="A38" s="45"/>
      <c r="B38" s="45"/>
      <c r="C38" s="45" t="s">
        <v>82</v>
      </c>
      <c r="D38" s="45"/>
      <c r="E38" s="45"/>
      <c r="F38" s="91"/>
      <c r="G38" s="45"/>
      <c r="H38" s="91"/>
      <c r="I38" s="91">
        <v>-366</v>
      </c>
      <c r="J38" s="91"/>
      <c r="K38" s="91">
        <v>-2087</v>
      </c>
      <c r="L38" s="55"/>
      <c r="M38" s="63">
        <v>-1603</v>
      </c>
      <c r="N38" s="55"/>
      <c r="O38" s="66">
        <v>-2027</v>
      </c>
      <c r="P38" s="55"/>
      <c r="Q38" s="55">
        <f>+O38/4</f>
        <v>-506.75</v>
      </c>
      <c r="R38" s="55"/>
      <c r="S38" s="66">
        <v>-2027231</v>
      </c>
      <c r="T38" s="55"/>
      <c r="U38" s="55">
        <v>-653</v>
      </c>
      <c r="V38" s="53"/>
      <c r="W38" s="54">
        <f>+U38/4</f>
        <v>-163.25</v>
      </c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</row>
    <row r="39" spans="1:34" s="54" customFormat="1" ht="16.5" customHeight="1">
      <c r="A39" s="45"/>
      <c r="B39" s="45"/>
      <c r="C39" s="45" t="s">
        <v>83</v>
      </c>
      <c r="D39" s="45"/>
      <c r="E39" s="45"/>
      <c r="F39" s="91"/>
      <c r="G39" s="45"/>
      <c r="H39" s="91"/>
      <c r="I39" s="91">
        <f>-I17</f>
        <v>105</v>
      </c>
      <c r="J39" s="91"/>
      <c r="K39" s="93">
        <f>-K17</f>
        <v>102</v>
      </c>
      <c r="L39" s="55"/>
      <c r="M39" s="63">
        <v>21</v>
      </c>
      <c r="N39" s="55"/>
      <c r="O39" s="66">
        <v>345</v>
      </c>
      <c r="P39" s="55"/>
      <c r="Q39" s="55">
        <f>+O39/4</f>
        <v>86.25</v>
      </c>
      <c r="R39" s="55"/>
      <c r="S39" s="66">
        <v>344630</v>
      </c>
      <c r="T39" s="67"/>
      <c r="U39" s="67">
        <v>97</v>
      </c>
      <c r="V39" s="53"/>
      <c r="W39" s="54">
        <f>+U39/4</f>
        <v>24.25</v>
      </c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</row>
    <row r="40" spans="1:34" s="54" customFormat="1" ht="16.5" customHeight="1">
      <c r="A40" s="45"/>
      <c r="B40" s="45"/>
      <c r="C40" s="45" t="s">
        <v>84</v>
      </c>
      <c r="D40" s="45"/>
      <c r="E40" s="45"/>
      <c r="F40" s="91"/>
      <c r="G40" s="45"/>
      <c r="H40" s="91"/>
      <c r="I40" s="101">
        <f>-I18</f>
        <v>-1294</v>
      </c>
      <c r="J40" s="91"/>
      <c r="K40" s="103">
        <f>-K18</f>
        <v>-3237</v>
      </c>
      <c r="L40" s="55"/>
      <c r="M40" s="76">
        <f>-M18</f>
        <v>-785</v>
      </c>
      <c r="N40" s="55"/>
      <c r="O40" s="72">
        <v>-6397</v>
      </c>
      <c r="P40" s="55"/>
      <c r="Q40" s="73">
        <f>+O40/4</f>
        <v>-1599.25</v>
      </c>
      <c r="R40" s="55"/>
      <c r="S40" s="72">
        <v>-6396919</v>
      </c>
      <c r="T40" s="67"/>
      <c r="U40" s="72">
        <v>-8516</v>
      </c>
      <c r="V40" s="53"/>
      <c r="W40" s="73">
        <f>+U40/4</f>
        <v>-2129</v>
      </c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</row>
    <row r="41" spans="1:34" s="54" customFormat="1" ht="16.5" customHeight="1">
      <c r="A41" s="45"/>
      <c r="B41" s="45"/>
      <c r="C41" s="45"/>
      <c r="D41" s="45"/>
      <c r="E41" s="45"/>
      <c r="F41" s="91"/>
      <c r="G41" s="45"/>
      <c r="H41" s="91"/>
      <c r="I41" s="91"/>
      <c r="J41" s="91"/>
      <c r="K41" s="91"/>
      <c r="L41" s="55"/>
      <c r="M41" s="63"/>
      <c r="N41" s="55"/>
      <c r="P41" s="55"/>
      <c r="Q41" s="55"/>
      <c r="R41" s="55"/>
      <c r="T41" s="67"/>
      <c r="U41" s="67"/>
      <c r="V41" s="53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1:34" s="54" customFormat="1" ht="16.5" customHeight="1">
      <c r="A42" s="45"/>
      <c r="B42" s="45" t="s">
        <v>85</v>
      </c>
      <c r="C42" s="45"/>
      <c r="D42" s="45"/>
      <c r="E42" s="45"/>
      <c r="F42" s="91"/>
      <c r="G42" s="45"/>
      <c r="H42" s="91"/>
      <c r="I42" s="104">
        <f>SUM(I36:I40)</f>
        <v>-1394</v>
      </c>
      <c r="J42" s="91"/>
      <c r="K42" s="104">
        <f>SUM(K36:K40)</f>
        <v>4489</v>
      </c>
      <c r="L42" s="67"/>
      <c r="M42" s="77">
        <f>SUM(M36:M40)</f>
        <v>5923</v>
      </c>
      <c r="N42" s="67"/>
      <c r="O42" s="72">
        <f>SUM(O36:O40)</f>
        <v>14717</v>
      </c>
      <c r="P42" s="55"/>
      <c r="Q42" s="72">
        <f>SUM(Q36:Q40)</f>
        <v>6866.5</v>
      </c>
      <c r="R42" s="55"/>
      <c r="S42" s="72">
        <f>SUM(S36:S40)</f>
        <v>14715977</v>
      </c>
      <c r="T42" s="67"/>
      <c r="U42" s="72">
        <f>SUM(U36:U40)</f>
        <v>-13253</v>
      </c>
      <c r="V42" s="53"/>
      <c r="W42" s="72">
        <f>SUM(W36:W40)</f>
        <v>-2268</v>
      </c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1:34" s="54" customFormat="1" ht="16.5" customHeight="1">
      <c r="A43" s="45"/>
      <c r="B43" s="45"/>
      <c r="C43" s="45"/>
      <c r="D43" s="45"/>
      <c r="E43" s="45"/>
      <c r="F43" s="91"/>
      <c r="G43" s="45"/>
      <c r="H43" s="91"/>
      <c r="I43" s="91"/>
      <c r="J43" s="91"/>
      <c r="K43" s="91"/>
      <c r="L43" s="55"/>
      <c r="M43" s="63"/>
      <c r="N43" s="55"/>
      <c r="O43" s="67"/>
      <c r="P43" s="55"/>
      <c r="Q43" s="55"/>
      <c r="R43" s="55"/>
      <c r="S43" s="67"/>
      <c r="T43" s="67"/>
      <c r="U43" s="67"/>
      <c r="V43" s="53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1:34" s="54" customFormat="1" ht="16.5" customHeight="1">
      <c r="A44" s="45"/>
      <c r="B44" s="45"/>
      <c r="C44" s="45"/>
      <c r="D44" s="45"/>
      <c r="E44" s="45"/>
      <c r="F44" s="91"/>
      <c r="G44" s="45"/>
      <c r="H44" s="91"/>
      <c r="I44" s="91"/>
      <c r="J44" s="91"/>
      <c r="K44" s="91"/>
      <c r="L44" s="55"/>
      <c r="M44" s="63"/>
      <c r="N44" s="55"/>
      <c r="O44" s="67"/>
      <c r="P44" s="55"/>
      <c r="Q44" s="55"/>
      <c r="R44" s="55"/>
      <c r="S44" s="67"/>
      <c r="T44" s="67"/>
      <c r="U44" s="67"/>
      <c r="V44" s="53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</row>
    <row r="45" spans="1:34" s="54" customFormat="1" ht="16.5" customHeight="1">
      <c r="A45" s="45"/>
      <c r="B45" s="45"/>
      <c r="C45" s="45"/>
      <c r="D45" s="45"/>
      <c r="E45" s="45"/>
      <c r="F45" s="91"/>
      <c r="G45" s="45"/>
      <c r="H45" s="91"/>
      <c r="I45" s="91"/>
      <c r="J45" s="91"/>
      <c r="K45" s="91"/>
      <c r="L45" s="55"/>
      <c r="M45" s="63"/>
      <c r="N45" s="55"/>
      <c r="O45" s="67"/>
      <c r="P45" s="55"/>
      <c r="Q45" s="55"/>
      <c r="R45" s="55"/>
      <c r="S45" s="67"/>
      <c r="T45" s="67"/>
      <c r="U45" s="67"/>
      <c r="V45" s="53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</row>
    <row r="46" spans="1:34" s="54" customFormat="1" ht="16.5" customHeight="1">
      <c r="A46" s="88" t="s">
        <v>86</v>
      </c>
      <c r="B46" s="45"/>
      <c r="C46" s="45"/>
      <c r="D46" s="45"/>
      <c r="E46" s="45"/>
      <c r="F46" s="91"/>
      <c r="G46" s="45"/>
      <c r="H46" s="91"/>
      <c r="I46" s="91"/>
      <c r="J46" s="91"/>
      <c r="K46" s="91"/>
      <c r="L46" s="55"/>
      <c r="M46" s="63"/>
      <c r="N46" s="55"/>
      <c r="O46" s="66"/>
      <c r="P46" s="55"/>
      <c r="Q46" s="55"/>
      <c r="R46" s="55"/>
      <c r="S46" s="66"/>
      <c r="T46" s="67"/>
      <c r="U46" s="67"/>
      <c r="V46" s="53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</row>
    <row r="47" spans="1:34" s="54" customFormat="1" ht="16.5" customHeight="1">
      <c r="A47" s="45"/>
      <c r="B47" s="92" t="s">
        <v>87</v>
      </c>
      <c r="C47" s="45"/>
      <c r="D47" s="45"/>
      <c r="E47" s="45"/>
      <c r="F47" s="91"/>
      <c r="G47" s="45"/>
      <c r="H47" s="91"/>
      <c r="I47" s="91">
        <v>-359</v>
      </c>
      <c r="J47" s="91"/>
      <c r="K47" s="93">
        <v>-220</v>
      </c>
      <c r="L47" s="63"/>
      <c r="M47" s="63">
        <v>-285</v>
      </c>
      <c r="N47" s="63"/>
      <c r="O47" s="69">
        <v>-574</v>
      </c>
      <c r="P47" s="63"/>
      <c r="Q47" s="63">
        <v>0</v>
      </c>
      <c r="R47" s="55"/>
      <c r="S47" s="66">
        <v>-574442</v>
      </c>
      <c r="T47" s="67"/>
      <c r="U47" s="67">
        <v>-163</v>
      </c>
      <c r="V47" s="53"/>
      <c r="W47" s="54">
        <v>0</v>
      </c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  <row r="48" spans="1:34" s="54" customFormat="1" ht="16.5" customHeight="1">
      <c r="A48" s="45"/>
      <c r="B48" s="45" t="s">
        <v>88</v>
      </c>
      <c r="C48" s="45"/>
      <c r="D48" s="45"/>
      <c r="E48" s="45"/>
      <c r="F48" s="91"/>
      <c r="G48" s="45"/>
      <c r="H48" s="91"/>
      <c r="I48" s="91"/>
      <c r="J48" s="91"/>
      <c r="K48" s="93"/>
      <c r="L48" s="63"/>
      <c r="M48" s="63"/>
      <c r="N48" s="63"/>
      <c r="O48" s="68"/>
      <c r="P48" s="63"/>
      <c r="Q48" s="63"/>
      <c r="R48" s="55"/>
      <c r="V48" s="53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s="54" customFormat="1" ht="16.5" customHeight="1">
      <c r="A49" s="45"/>
      <c r="B49" s="45" t="s">
        <v>89</v>
      </c>
      <c r="C49" s="45"/>
      <c r="D49" s="45"/>
      <c r="E49" s="45"/>
      <c r="F49" s="91"/>
      <c r="G49" s="45"/>
      <c r="H49" s="91"/>
      <c r="I49" s="101">
        <v>1533</v>
      </c>
      <c r="J49" s="91"/>
      <c r="K49" s="103">
        <v>2372</v>
      </c>
      <c r="L49" s="63"/>
      <c r="M49" s="63">
        <v>4995</v>
      </c>
      <c r="N49" s="63"/>
      <c r="O49" s="69">
        <v>5869</v>
      </c>
      <c r="P49" s="63"/>
      <c r="Q49" s="63">
        <v>0</v>
      </c>
      <c r="R49" s="55"/>
      <c r="S49" s="66">
        <f>5801947+66680</f>
        <v>5868627</v>
      </c>
      <c r="T49" s="67"/>
      <c r="U49" s="67">
        <v>18451</v>
      </c>
      <c r="V49" s="53"/>
      <c r="W49" s="54">
        <v>0</v>
      </c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:34" s="68" customFormat="1" ht="16.5" customHeight="1" hidden="1">
      <c r="A50" s="46"/>
      <c r="B50" s="94" t="s">
        <v>135</v>
      </c>
      <c r="C50" s="46"/>
      <c r="D50" s="46"/>
      <c r="E50" s="46"/>
      <c r="F50" s="93"/>
      <c r="G50" s="46"/>
      <c r="H50" s="93"/>
      <c r="I50" s="93"/>
      <c r="J50" s="93"/>
      <c r="K50" s="93"/>
      <c r="L50" s="63"/>
      <c r="M50" s="63">
        <v>0</v>
      </c>
      <c r="N50" s="63"/>
      <c r="O50" s="70">
        <v>2923</v>
      </c>
      <c r="P50" s="63"/>
      <c r="Q50" s="63">
        <v>0</v>
      </c>
      <c r="R50" s="63"/>
      <c r="S50" s="70">
        <v>2923118</v>
      </c>
      <c r="T50" s="70"/>
      <c r="U50" s="70">
        <v>0</v>
      </c>
      <c r="V50" s="71"/>
      <c r="W50" s="68">
        <v>0</v>
      </c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 s="54" customFormat="1" ht="16.5" customHeight="1" hidden="1">
      <c r="A51" s="45"/>
      <c r="B51" s="95" t="s">
        <v>136</v>
      </c>
      <c r="C51" s="45"/>
      <c r="D51" s="45"/>
      <c r="E51" s="45"/>
      <c r="F51" s="91"/>
      <c r="G51" s="45"/>
      <c r="H51" s="91"/>
      <c r="I51" s="91"/>
      <c r="J51" s="91"/>
      <c r="K51" s="91"/>
      <c r="L51" s="55"/>
      <c r="M51" s="63">
        <v>0</v>
      </c>
      <c r="N51" s="55"/>
      <c r="O51" s="67">
        <v>-68</v>
      </c>
      <c r="P51" s="55"/>
      <c r="Q51" s="55">
        <v>0</v>
      </c>
      <c r="R51" s="55"/>
      <c r="S51" s="67">
        <v>-67580</v>
      </c>
      <c r="T51" s="67"/>
      <c r="U51" s="67">
        <v>0</v>
      </c>
      <c r="V51" s="53"/>
      <c r="W51" s="54">
        <v>0</v>
      </c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s="54" customFormat="1" ht="16.5" customHeight="1" hidden="1">
      <c r="A52" s="45"/>
      <c r="B52" s="45" t="s">
        <v>137</v>
      </c>
      <c r="C52" s="45"/>
      <c r="D52" s="45"/>
      <c r="E52" s="45"/>
      <c r="F52" s="91"/>
      <c r="G52" s="45"/>
      <c r="H52" s="91"/>
      <c r="I52" s="91"/>
      <c r="J52" s="91"/>
      <c r="K52" s="91"/>
      <c r="L52" s="55"/>
      <c r="M52" s="76">
        <v>0</v>
      </c>
      <c r="N52" s="55"/>
      <c r="O52" s="78">
        <v>-735</v>
      </c>
      <c r="P52" s="55"/>
      <c r="Q52" s="73">
        <v>0</v>
      </c>
      <c r="R52" s="55"/>
      <c r="S52" s="78">
        <v>-734902</v>
      </c>
      <c r="T52" s="79"/>
      <c r="U52" s="78">
        <v>0</v>
      </c>
      <c r="V52" s="53"/>
      <c r="W52" s="73">
        <v>0</v>
      </c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s="54" customFormat="1" ht="16.5" customHeight="1">
      <c r="A53" s="45"/>
      <c r="B53" s="45"/>
      <c r="C53" s="45"/>
      <c r="D53" s="45"/>
      <c r="E53" s="45"/>
      <c r="F53" s="91"/>
      <c r="G53" s="45"/>
      <c r="H53" s="91"/>
      <c r="I53" s="91"/>
      <c r="J53" s="91"/>
      <c r="K53" s="91"/>
      <c r="L53" s="55"/>
      <c r="M53" s="74"/>
      <c r="N53" s="55"/>
      <c r="O53" s="67"/>
      <c r="P53" s="55"/>
      <c r="Q53" s="75"/>
      <c r="R53" s="55"/>
      <c r="S53" s="67"/>
      <c r="T53" s="67"/>
      <c r="U53" s="67"/>
      <c r="V53" s="53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s="54" customFormat="1" ht="16.5" customHeight="1">
      <c r="A54" s="45"/>
      <c r="B54" s="45" t="s">
        <v>90</v>
      </c>
      <c r="C54" s="45"/>
      <c r="D54" s="45"/>
      <c r="E54" s="45"/>
      <c r="F54" s="91"/>
      <c r="G54" s="45"/>
      <c r="H54" s="91"/>
      <c r="I54" s="104">
        <f>SUM(I47:I53)</f>
        <v>1174</v>
      </c>
      <c r="J54" s="91"/>
      <c r="K54" s="104">
        <f>SUM(K47:K53)</f>
        <v>2152</v>
      </c>
      <c r="L54" s="67"/>
      <c r="M54" s="77">
        <f>SUM(M47:M53)</f>
        <v>4710</v>
      </c>
      <c r="N54" s="67"/>
      <c r="O54" s="72">
        <f>SUM(O47:O53)</f>
        <v>7415</v>
      </c>
      <c r="P54" s="55"/>
      <c r="Q54" s="72">
        <f>SUM(Q47:Q53)</f>
        <v>0</v>
      </c>
      <c r="R54" s="55"/>
      <c r="S54" s="72">
        <f>SUM(S47:S53)</f>
        <v>7414821</v>
      </c>
      <c r="T54" s="67"/>
      <c r="U54" s="72">
        <f>SUM(U47:U52)</f>
        <v>18288</v>
      </c>
      <c r="V54" s="53"/>
      <c r="W54" s="72">
        <f>SUM(W47:W52)</f>
        <v>0</v>
      </c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s="54" customFormat="1" ht="16.5" customHeight="1">
      <c r="A55" s="45"/>
      <c r="B55" s="45"/>
      <c r="C55" s="45"/>
      <c r="D55" s="45"/>
      <c r="E55" s="45"/>
      <c r="F55" s="91"/>
      <c r="G55" s="45"/>
      <c r="H55" s="91"/>
      <c r="I55" s="91"/>
      <c r="J55" s="91"/>
      <c r="K55" s="91"/>
      <c r="L55" s="55"/>
      <c r="M55" s="63"/>
      <c r="N55" s="55"/>
      <c r="O55" s="67"/>
      <c r="P55" s="55"/>
      <c r="Q55" s="55"/>
      <c r="R55" s="55"/>
      <c r="S55" s="67"/>
      <c r="T55" s="67"/>
      <c r="U55" s="67"/>
      <c r="V55" s="53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34" s="54" customFormat="1" ht="16.5" customHeight="1">
      <c r="A56" s="45"/>
      <c r="B56" s="49"/>
      <c r="C56" s="49"/>
      <c r="D56" s="49"/>
      <c r="E56" s="49"/>
      <c r="F56" s="91"/>
      <c r="G56" s="49"/>
      <c r="H56" s="96"/>
      <c r="I56" s="96"/>
      <c r="J56" s="96"/>
      <c r="K56" s="96"/>
      <c r="L56" s="50"/>
      <c r="M56" s="51"/>
      <c r="N56" s="50"/>
      <c r="O56" s="52"/>
      <c r="P56" s="50"/>
      <c r="Q56" s="50"/>
      <c r="R56" s="50"/>
      <c r="S56" s="52"/>
      <c r="T56" s="50"/>
      <c r="U56" s="50"/>
      <c r="V56" s="53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:34" s="54" customFormat="1" ht="16.5" customHeight="1">
      <c r="A57" s="88" t="s">
        <v>91</v>
      </c>
      <c r="B57" s="45"/>
      <c r="C57" s="45"/>
      <c r="D57" s="45"/>
      <c r="E57" s="45"/>
      <c r="F57" s="91"/>
      <c r="G57" s="45"/>
      <c r="H57" s="91"/>
      <c r="I57" s="91"/>
      <c r="J57" s="91"/>
      <c r="K57" s="91"/>
      <c r="L57" s="55"/>
      <c r="M57" s="63"/>
      <c r="N57" s="55"/>
      <c r="O57" s="79"/>
      <c r="P57" s="55"/>
      <c r="Q57" s="55"/>
      <c r="R57" s="55"/>
      <c r="S57" s="79"/>
      <c r="T57" s="79"/>
      <c r="U57" s="79"/>
      <c r="V57" s="53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:34" s="54" customFormat="1" ht="16.5" customHeight="1">
      <c r="A58" s="45"/>
      <c r="B58" s="92" t="s">
        <v>138</v>
      </c>
      <c r="C58" s="45"/>
      <c r="D58" s="45"/>
      <c r="E58" s="45"/>
      <c r="F58" s="91"/>
      <c r="G58" s="45"/>
      <c r="H58" s="91"/>
      <c r="I58" s="91">
        <v>-1279</v>
      </c>
      <c r="J58" s="91"/>
      <c r="K58" s="91">
        <v>-1008</v>
      </c>
      <c r="L58" s="55"/>
      <c r="M58" s="63">
        <v>-510</v>
      </c>
      <c r="N58" s="55"/>
      <c r="O58" s="79">
        <v>-1819</v>
      </c>
      <c r="P58" s="55"/>
      <c r="Q58" s="55">
        <f>+O58/4</f>
        <v>-454.75</v>
      </c>
      <c r="R58" s="55"/>
      <c r="S58" s="79">
        <v>-1818555</v>
      </c>
      <c r="T58" s="79"/>
      <c r="U58" s="79">
        <v>-5754</v>
      </c>
      <c r="V58" s="53"/>
      <c r="W58" s="54">
        <f>+U58/4</f>
        <v>-1438.5</v>
      </c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:34" s="54" customFormat="1" ht="16.5" customHeight="1">
      <c r="A59" s="45"/>
      <c r="B59" s="45" t="s">
        <v>92</v>
      </c>
      <c r="C59" s="45"/>
      <c r="D59" s="45"/>
      <c r="E59" s="45"/>
      <c r="F59" s="91"/>
      <c r="G59" s="45"/>
      <c r="H59" s="91"/>
      <c r="I59" s="91">
        <v>-1107</v>
      </c>
      <c r="J59" s="91"/>
      <c r="K59" s="91">
        <v>-12256</v>
      </c>
      <c r="L59" s="55"/>
      <c r="M59" s="63">
        <f>-2228-4185+3378</f>
        <v>-3035</v>
      </c>
      <c r="N59" s="55"/>
      <c r="O59" s="79">
        <v>-9319</v>
      </c>
      <c r="P59" s="55"/>
      <c r="Q59" s="55">
        <f>+O59/4</f>
        <v>-2329.75</v>
      </c>
      <c r="R59" s="55"/>
      <c r="S59" s="79">
        <v>-9319147</v>
      </c>
      <c r="T59" s="79"/>
      <c r="U59" s="79">
        <v>-11051</v>
      </c>
      <c r="V59" s="53"/>
      <c r="W59" s="54">
        <f>+U59/4</f>
        <v>-2762.75</v>
      </c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s="54" customFormat="1" ht="16.5" customHeight="1">
      <c r="A60" s="45"/>
      <c r="B60" s="45" t="s">
        <v>139</v>
      </c>
      <c r="C60" s="45"/>
      <c r="D60" s="45"/>
      <c r="E60" s="45"/>
      <c r="F60" s="91"/>
      <c r="G60" s="45"/>
      <c r="H60" s="91"/>
      <c r="I60" s="91">
        <v>-5610</v>
      </c>
      <c r="J60" s="91"/>
      <c r="K60" s="91">
        <v>0</v>
      </c>
      <c r="L60" s="55"/>
      <c r="M60" s="63"/>
      <c r="N60" s="55"/>
      <c r="O60" s="79"/>
      <c r="P60" s="55"/>
      <c r="Q60" s="55"/>
      <c r="R60" s="55"/>
      <c r="S60" s="79"/>
      <c r="T60" s="79"/>
      <c r="U60" s="79"/>
      <c r="V60" s="53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  <row r="61" spans="1:34" s="54" customFormat="1" ht="16.5" customHeight="1">
      <c r="A61" s="45"/>
      <c r="B61" s="97" t="s">
        <v>140</v>
      </c>
      <c r="C61" s="45"/>
      <c r="D61" s="45"/>
      <c r="E61" s="45"/>
      <c r="F61" s="91"/>
      <c r="G61" s="45"/>
      <c r="H61" s="91"/>
      <c r="I61" s="91">
        <v>4711</v>
      </c>
      <c r="J61" s="91"/>
      <c r="K61" s="91">
        <v>0</v>
      </c>
      <c r="L61" s="55"/>
      <c r="M61" s="63"/>
      <c r="N61" s="55"/>
      <c r="O61" s="79"/>
      <c r="P61" s="55"/>
      <c r="Q61" s="55"/>
      <c r="R61" s="55"/>
      <c r="S61" s="79"/>
      <c r="T61" s="79"/>
      <c r="U61" s="79"/>
      <c r="V61" s="53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</row>
    <row r="62" spans="1:34" s="54" customFormat="1" ht="16.5" customHeight="1">
      <c r="A62" s="45"/>
      <c r="B62" s="45" t="s">
        <v>141</v>
      </c>
      <c r="C62" s="45"/>
      <c r="D62" s="45"/>
      <c r="E62" s="45"/>
      <c r="F62" s="91"/>
      <c r="G62" s="45"/>
      <c r="H62" s="91"/>
      <c r="I62" s="101">
        <v>-8</v>
      </c>
      <c r="J62" s="91"/>
      <c r="K62" s="101">
        <v>0</v>
      </c>
      <c r="L62" s="55"/>
      <c r="M62" s="76">
        <v>-200</v>
      </c>
      <c r="N62" s="55"/>
      <c r="O62" s="79">
        <v>-5896</v>
      </c>
      <c r="P62" s="55"/>
      <c r="Q62" s="55">
        <f>+O62/4</f>
        <v>-1474</v>
      </c>
      <c r="R62" s="55"/>
      <c r="S62" s="79">
        <v>-5895762</v>
      </c>
      <c r="T62" s="79"/>
      <c r="U62" s="79">
        <v>-619</v>
      </c>
      <c r="V62" s="53"/>
      <c r="W62" s="54">
        <f>+U62/4</f>
        <v>-154.75</v>
      </c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</row>
    <row r="63" spans="1:34" s="54" customFormat="1" ht="16.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M63" s="68"/>
      <c r="V63" s="53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1:34" s="54" customFormat="1" ht="16.5" customHeight="1">
      <c r="A64" s="45"/>
      <c r="B64" s="45" t="s">
        <v>93</v>
      </c>
      <c r="C64" s="45"/>
      <c r="D64" s="45"/>
      <c r="E64" s="45"/>
      <c r="F64" s="91"/>
      <c r="G64" s="45"/>
      <c r="H64" s="91"/>
      <c r="I64" s="105">
        <f>SUM(I58:I63)</f>
        <v>-3293</v>
      </c>
      <c r="J64" s="91"/>
      <c r="K64" s="105">
        <f>SUM(K58:K63)</f>
        <v>-13264</v>
      </c>
      <c r="L64" s="79"/>
      <c r="M64" s="80">
        <f>SUM(M58:M63)</f>
        <v>-3745</v>
      </c>
      <c r="N64" s="79"/>
      <c r="O64" s="78">
        <f>SUM(O58:O63)</f>
        <v>-17034</v>
      </c>
      <c r="P64" s="55"/>
      <c r="Q64" s="78">
        <f>SUM(Q58:Q63)</f>
        <v>-4258.5</v>
      </c>
      <c r="R64" s="55"/>
      <c r="S64" s="78">
        <f>SUM(S58:S63)</f>
        <v>-17033464</v>
      </c>
      <c r="T64" s="79"/>
      <c r="U64" s="78">
        <f>SUM(U58:U63)</f>
        <v>-17424</v>
      </c>
      <c r="V64" s="53"/>
      <c r="W64" s="78">
        <f>SUM(W58:W63)</f>
        <v>-4356</v>
      </c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1:34" s="54" customFormat="1" ht="16.5" customHeight="1">
      <c r="A65" s="45"/>
      <c r="B65" s="45"/>
      <c r="C65" s="45"/>
      <c r="D65" s="45"/>
      <c r="E65" s="45"/>
      <c r="F65" s="91"/>
      <c r="G65" s="45"/>
      <c r="H65" s="91"/>
      <c r="I65" s="91"/>
      <c r="J65" s="91"/>
      <c r="K65" s="91"/>
      <c r="L65" s="55"/>
      <c r="M65" s="63"/>
      <c r="N65" s="55"/>
      <c r="O65" s="79"/>
      <c r="P65" s="55"/>
      <c r="Q65" s="55"/>
      <c r="R65" s="55"/>
      <c r="S65" s="79"/>
      <c r="T65" s="79"/>
      <c r="U65" s="79"/>
      <c r="V65" s="53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s="54" customFormat="1" ht="15">
      <c r="A66" s="45"/>
      <c r="B66" s="45"/>
      <c r="C66" s="45"/>
      <c r="D66" s="45"/>
      <c r="E66" s="45"/>
      <c r="F66" s="91"/>
      <c r="G66" s="45"/>
      <c r="H66" s="91"/>
      <c r="I66" s="91"/>
      <c r="J66" s="91"/>
      <c r="K66" s="91"/>
      <c r="L66" s="55"/>
      <c r="M66" s="63"/>
      <c r="N66" s="55"/>
      <c r="O66" s="79"/>
      <c r="P66" s="55"/>
      <c r="Q66" s="55"/>
      <c r="R66" s="55"/>
      <c r="S66" s="79"/>
      <c r="T66" s="79"/>
      <c r="U66" s="79"/>
      <c r="V66" s="53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</row>
    <row r="67" spans="1:34" s="54" customFormat="1" ht="16.5" customHeight="1">
      <c r="A67" s="90" t="s">
        <v>94</v>
      </c>
      <c r="B67" s="45"/>
      <c r="C67" s="45"/>
      <c r="D67" s="45"/>
      <c r="E67" s="45"/>
      <c r="F67" s="91"/>
      <c r="G67" s="45"/>
      <c r="H67" s="91"/>
      <c r="I67" s="106">
        <f>I42+I54+I64</f>
        <v>-3513</v>
      </c>
      <c r="J67" s="91"/>
      <c r="K67" s="106">
        <f>K42+K54+K64</f>
        <v>-6623</v>
      </c>
      <c r="L67" s="79"/>
      <c r="M67" s="81">
        <f>M42+M54+M64</f>
        <v>6888</v>
      </c>
      <c r="N67" s="79"/>
      <c r="O67" s="79">
        <f>O42+O54+O64</f>
        <v>5098</v>
      </c>
      <c r="P67" s="55"/>
      <c r="Q67" s="79">
        <f>Q42+Q54+Q64</f>
        <v>2608</v>
      </c>
      <c r="R67" s="55"/>
      <c r="S67" s="79">
        <f>S42+S54+S64</f>
        <v>5097334</v>
      </c>
      <c r="T67" s="79"/>
      <c r="U67" s="79">
        <f>U42+U54+U64</f>
        <v>-12389</v>
      </c>
      <c r="V67" s="53"/>
      <c r="W67" s="79">
        <f>W42+W54+W64</f>
        <v>-6624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</row>
    <row r="68" spans="1:34" s="54" customFormat="1" ht="16.5" customHeight="1">
      <c r="A68" s="45"/>
      <c r="B68" s="45" t="s">
        <v>97</v>
      </c>
      <c r="C68" s="45"/>
      <c r="D68" s="45"/>
      <c r="E68" s="45"/>
      <c r="F68" s="91"/>
      <c r="G68" s="45"/>
      <c r="H68" s="91"/>
      <c r="I68" s="101">
        <v>-1904</v>
      </c>
      <c r="J68" s="91"/>
      <c r="K68" s="105">
        <v>2267</v>
      </c>
      <c r="L68" s="79"/>
      <c r="M68" s="80">
        <v>-8835</v>
      </c>
      <c r="N68" s="79"/>
      <c r="O68" s="78">
        <v>-8835</v>
      </c>
      <c r="P68" s="55"/>
      <c r="Q68" s="78">
        <v>-8835</v>
      </c>
      <c r="R68" s="55"/>
      <c r="S68" s="78">
        <v>-8834644</v>
      </c>
      <c r="T68" s="79"/>
      <c r="U68" s="78">
        <v>-11885</v>
      </c>
      <c r="V68" s="53"/>
      <c r="W68" s="73">
        <v>-11885</v>
      </c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1:34" s="54" customFormat="1" ht="16.5" customHeight="1">
      <c r="A69" s="45"/>
      <c r="B69" s="45"/>
      <c r="C69" s="45"/>
      <c r="D69" s="45"/>
      <c r="E69" s="45"/>
      <c r="F69" s="91"/>
      <c r="G69" s="45"/>
      <c r="H69" s="91"/>
      <c r="I69" s="91"/>
      <c r="J69" s="91"/>
      <c r="K69" s="91"/>
      <c r="L69" s="55"/>
      <c r="M69" s="63"/>
      <c r="N69" s="55"/>
      <c r="O69" s="79"/>
      <c r="P69" s="55"/>
      <c r="Q69" s="55"/>
      <c r="R69" s="55"/>
      <c r="S69" s="79"/>
      <c r="T69" s="79"/>
      <c r="U69" s="79"/>
      <c r="V69" s="53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</row>
    <row r="70" spans="1:34" s="54" customFormat="1" ht="16.5" customHeight="1">
      <c r="A70" s="90" t="s">
        <v>95</v>
      </c>
      <c r="B70" s="45"/>
      <c r="C70" s="45"/>
      <c r="D70" s="45"/>
      <c r="E70" s="45"/>
      <c r="F70" s="91"/>
      <c r="G70" s="45"/>
      <c r="H70" s="91"/>
      <c r="I70" s="91"/>
      <c r="J70" s="91"/>
      <c r="K70" s="91"/>
      <c r="L70" s="55"/>
      <c r="M70" s="63"/>
      <c r="N70" s="55"/>
      <c r="O70" s="79"/>
      <c r="P70" s="55"/>
      <c r="Q70" s="55"/>
      <c r="R70" s="55"/>
      <c r="S70" s="79"/>
      <c r="T70" s="79"/>
      <c r="U70" s="79"/>
      <c r="V70" s="53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1:34" s="54" customFormat="1" ht="16.5" customHeight="1" thickBot="1">
      <c r="A71" s="90" t="s">
        <v>98</v>
      </c>
      <c r="B71" s="92"/>
      <c r="C71" s="45"/>
      <c r="D71" s="45"/>
      <c r="E71" s="45"/>
      <c r="F71" s="91"/>
      <c r="G71" s="45"/>
      <c r="H71" s="91"/>
      <c r="I71" s="107">
        <f>SUM(I67:I70)</f>
        <v>-5417</v>
      </c>
      <c r="J71" s="91"/>
      <c r="K71" s="107">
        <f>SUM(K67:K70)</f>
        <v>-4356</v>
      </c>
      <c r="L71" s="79"/>
      <c r="M71" s="83">
        <f>SUM(M67:M70)</f>
        <v>-1947</v>
      </c>
      <c r="N71" s="79"/>
      <c r="O71" s="82">
        <f>SUM(O67:O70)</f>
        <v>-3737</v>
      </c>
      <c r="P71" s="55"/>
      <c r="Q71" s="82">
        <f>SUM(Q67:Q70)</f>
        <v>-6227</v>
      </c>
      <c r="R71" s="55"/>
      <c r="S71" s="84">
        <f>SUM(S67:S70)</f>
        <v>-3737310</v>
      </c>
      <c r="T71" s="79"/>
      <c r="U71" s="82">
        <f>SUM(U67:U70)</f>
        <v>-24274</v>
      </c>
      <c r="V71" s="53"/>
      <c r="W71" s="82">
        <f>SUM(W67:W70)</f>
        <v>-18509</v>
      </c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</row>
    <row r="72" spans="1:34" s="54" customFormat="1" ht="16.5" customHeight="1">
      <c r="A72" s="90"/>
      <c r="B72" s="92"/>
      <c r="C72" s="45"/>
      <c r="D72" s="45"/>
      <c r="E72" s="45"/>
      <c r="F72" s="91"/>
      <c r="G72" s="45"/>
      <c r="H72" s="91"/>
      <c r="I72" s="91"/>
      <c r="J72" s="91"/>
      <c r="K72" s="91"/>
      <c r="L72" s="55"/>
      <c r="M72" s="81"/>
      <c r="N72" s="79"/>
      <c r="O72" s="79"/>
      <c r="P72" s="55"/>
      <c r="Q72" s="79"/>
      <c r="R72" s="55"/>
      <c r="S72" s="79"/>
      <c r="T72" s="79"/>
      <c r="U72" s="79"/>
      <c r="V72" s="53"/>
      <c r="W72" s="79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</row>
    <row r="73" spans="1:34" s="54" customFormat="1" ht="16.5" customHeight="1">
      <c r="A73" s="90" t="s">
        <v>95</v>
      </c>
      <c r="B73" s="45"/>
      <c r="C73" s="45"/>
      <c r="D73" s="45"/>
      <c r="E73" s="45"/>
      <c r="F73" s="91"/>
      <c r="G73" s="45"/>
      <c r="H73" s="91"/>
      <c r="I73" s="91"/>
      <c r="J73" s="91"/>
      <c r="K73" s="91"/>
      <c r="L73" s="55"/>
      <c r="M73" s="81"/>
      <c r="N73" s="79"/>
      <c r="O73" s="79"/>
      <c r="P73" s="55"/>
      <c r="Q73" s="79"/>
      <c r="R73" s="55"/>
      <c r="S73" s="79"/>
      <c r="T73" s="79"/>
      <c r="U73" s="79"/>
      <c r="V73" s="53"/>
      <c r="W73" s="79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</row>
    <row r="74" spans="1:34" s="54" customFormat="1" ht="16.5" customHeight="1">
      <c r="A74" s="90" t="s">
        <v>99</v>
      </c>
      <c r="B74" s="92"/>
      <c r="C74" s="45"/>
      <c r="D74" s="45"/>
      <c r="E74" s="45"/>
      <c r="F74" s="91"/>
      <c r="G74" s="45"/>
      <c r="H74" s="91"/>
      <c r="I74" s="91"/>
      <c r="J74" s="91"/>
      <c r="K74" s="91"/>
      <c r="L74" s="55"/>
      <c r="M74" s="81"/>
      <c r="N74" s="79"/>
      <c r="O74" s="79"/>
      <c r="P74" s="55"/>
      <c r="Q74" s="79"/>
      <c r="R74" s="55"/>
      <c r="S74" s="79"/>
      <c r="T74" s="79"/>
      <c r="U74" s="79"/>
      <c r="V74" s="53"/>
      <c r="W74" s="79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1:34" s="54" customFormat="1" ht="16.5" customHeight="1">
      <c r="A75" s="90"/>
      <c r="B75" s="92"/>
      <c r="C75" s="45"/>
      <c r="D75" s="45"/>
      <c r="E75" s="45"/>
      <c r="F75" s="91"/>
      <c r="G75" s="45"/>
      <c r="H75" s="91"/>
      <c r="I75" s="91"/>
      <c r="J75" s="91"/>
      <c r="K75" s="91"/>
      <c r="L75" s="55"/>
      <c r="M75" s="81"/>
      <c r="N75" s="79"/>
      <c r="O75" s="79"/>
      <c r="P75" s="55"/>
      <c r="Q75" s="79"/>
      <c r="R75" s="55"/>
      <c r="S75" s="79"/>
      <c r="T75" s="79"/>
      <c r="U75" s="79"/>
      <c r="V75" s="53"/>
      <c r="W75" s="79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</row>
    <row r="76" spans="1:34" s="54" customFormat="1" ht="16.5" customHeight="1">
      <c r="A76" s="90"/>
      <c r="B76" s="95" t="s">
        <v>109</v>
      </c>
      <c r="C76" s="45"/>
      <c r="D76" s="45"/>
      <c r="E76" s="45"/>
      <c r="F76" s="91"/>
      <c r="G76" s="45"/>
      <c r="H76" s="91"/>
      <c r="I76" s="91">
        <v>5976</v>
      </c>
      <c r="J76" s="91"/>
      <c r="K76" s="91">
        <v>7864</v>
      </c>
      <c r="L76" s="55"/>
      <c r="M76" s="81">
        <v>10090</v>
      </c>
      <c r="N76" s="79"/>
      <c r="O76" s="79"/>
      <c r="P76" s="55"/>
      <c r="Q76" s="79">
        <v>7739</v>
      </c>
      <c r="R76" s="55"/>
      <c r="S76" s="79"/>
      <c r="T76" s="79"/>
      <c r="U76" s="79"/>
      <c r="V76" s="53"/>
      <c r="W76" s="79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</row>
    <row r="77" spans="1:34" s="54" customFormat="1" ht="16.5" customHeight="1">
      <c r="A77" s="90"/>
      <c r="B77" s="95" t="s">
        <v>100</v>
      </c>
      <c r="C77" s="45"/>
      <c r="D77" s="45"/>
      <c r="E77" s="45"/>
      <c r="F77" s="91"/>
      <c r="G77" s="45"/>
      <c r="H77" s="91"/>
      <c r="I77" s="91">
        <v>-11393</v>
      </c>
      <c r="J77" s="91"/>
      <c r="K77" s="91">
        <v>-12220</v>
      </c>
      <c r="L77" s="55"/>
      <c r="M77" s="81">
        <v>-12037</v>
      </c>
      <c r="N77" s="79"/>
      <c r="O77" s="79"/>
      <c r="P77" s="55"/>
      <c r="Q77" s="79">
        <v>-11688</v>
      </c>
      <c r="R77" s="55"/>
      <c r="S77" s="79"/>
      <c r="T77" s="79"/>
      <c r="U77" s="79"/>
      <c r="V77" s="53"/>
      <c r="W77" s="79"/>
      <c r="X77" s="55">
        <v>12037</v>
      </c>
      <c r="Y77" s="55">
        <f>+X77+M77</f>
        <v>0</v>
      </c>
      <c r="Z77" s="55"/>
      <c r="AA77" s="55"/>
      <c r="AB77" s="55"/>
      <c r="AC77" s="55"/>
      <c r="AD77" s="55"/>
      <c r="AE77" s="55"/>
      <c r="AF77" s="55"/>
      <c r="AG77" s="55"/>
      <c r="AH77" s="55"/>
    </row>
    <row r="78" spans="1:34" s="54" customFormat="1" ht="16.5" customHeight="1" thickBot="1">
      <c r="A78" s="64"/>
      <c r="B78" s="65"/>
      <c r="F78" s="55"/>
      <c r="H78" s="55"/>
      <c r="I78" s="108">
        <f>SUM(I76:I77)</f>
        <v>-5417</v>
      </c>
      <c r="J78" s="91"/>
      <c r="K78" s="108">
        <f>SUM(K76:K77)</f>
        <v>-4356</v>
      </c>
      <c r="L78" s="55"/>
      <c r="M78" s="85">
        <f>+M76+M77</f>
        <v>-1947</v>
      </c>
      <c r="N78" s="79"/>
      <c r="O78" s="79"/>
      <c r="P78" s="55"/>
      <c r="Q78" s="86">
        <f>SUM(Q76:Q77)</f>
        <v>-3949</v>
      </c>
      <c r="R78" s="55"/>
      <c r="S78" s="79"/>
      <c r="T78" s="79"/>
      <c r="U78" s="79"/>
      <c r="V78" s="53"/>
      <c r="W78" s="79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</row>
    <row r="79" spans="1:34" s="54" customFormat="1" ht="16.5" customHeight="1">
      <c r="A79" s="64"/>
      <c r="B79" s="65"/>
      <c r="F79" s="55"/>
      <c r="H79" s="55"/>
      <c r="I79" s="91"/>
      <c r="J79" s="91"/>
      <c r="K79" s="91"/>
      <c r="L79" s="55"/>
      <c r="M79" s="81"/>
      <c r="N79" s="79"/>
      <c r="O79" s="79"/>
      <c r="P79" s="55"/>
      <c r="Q79" s="79"/>
      <c r="R79" s="55"/>
      <c r="S79" s="79"/>
      <c r="T79" s="79"/>
      <c r="U79" s="79"/>
      <c r="V79" s="53"/>
      <c r="W79" s="79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</row>
    <row r="80" spans="1:34" s="54" customFormat="1" ht="16.5" customHeight="1">
      <c r="A80" s="64"/>
      <c r="B80" s="65"/>
      <c r="F80" s="55"/>
      <c r="H80" s="55"/>
      <c r="I80" s="109">
        <f>+I71-I78</f>
        <v>0</v>
      </c>
      <c r="J80" s="91"/>
      <c r="K80" s="91">
        <f>+K71-K78</f>
        <v>0</v>
      </c>
      <c r="L80" s="55"/>
      <c r="M80" s="81">
        <f>+M71-M78</f>
        <v>0</v>
      </c>
      <c r="N80" s="79"/>
      <c r="O80" s="79"/>
      <c r="P80" s="55"/>
      <c r="Q80" s="79"/>
      <c r="R80" s="55"/>
      <c r="S80" s="79"/>
      <c r="T80" s="79"/>
      <c r="U80" s="79"/>
      <c r="V80" s="53"/>
      <c r="W80" s="79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</row>
    <row r="81" spans="6:34" s="54" customFormat="1" ht="16.5" customHeight="1">
      <c r="F81" s="55"/>
      <c r="H81" s="55"/>
      <c r="I81" s="93"/>
      <c r="J81" s="91"/>
      <c r="K81" s="91"/>
      <c r="L81" s="55"/>
      <c r="M81" s="63"/>
      <c r="N81" s="55"/>
      <c r="P81" s="55"/>
      <c r="Q81" s="55"/>
      <c r="R81" s="55"/>
      <c r="T81" s="55"/>
      <c r="U81" s="55"/>
      <c r="V81" s="53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</row>
    <row r="82" spans="6:34" s="54" customFormat="1" ht="16.5" customHeight="1">
      <c r="F82" s="55"/>
      <c r="H82" s="55"/>
      <c r="I82" s="93">
        <f>+I94</f>
        <v>0</v>
      </c>
      <c r="J82" s="91"/>
      <c r="K82" s="91"/>
      <c r="L82" s="55"/>
      <c r="M82" s="63">
        <f>+M94</f>
        <v>-4204</v>
      </c>
      <c r="N82" s="55"/>
      <c r="P82" s="55"/>
      <c r="Q82" s="55">
        <f>+Q94</f>
        <v>-3949</v>
      </c>
      <c r="R82" s="55"/>
      <c r="T82" s="55"/>
      <c r="U82" s="55"/>
      <c r="V82" s="53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</row>
    <row r="83" spans="6:34" s="54" customFormat="1" ht="16.5" customHeight="1">
      <c r="F83" s="55"/>
      <c r="H83" s="55"/>
      <c r="I83" s="91"/>
      <c r="J83" s="91"/>
      <c r="K83" s="91"/>
      <c r="L83" s="55"/>
      <c r="M83" s="63"/>
      <c r="N83" s="55"/>
      <c r="P83" s="55"/>
      <c r="Q83" s="55"/>
      <c r="R83" s="55"/>
      <c r="T83" s="55"/>
      <c r="U83" s="55"/>
      <c r="V83" s="53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</row>
    <row r="84" spans="6:34" s="54" customFormat="1" ht="16.5" customHeight="1">
      <c r="F84" s="55"/>
      <c r="H84" s="55"/>
      <c r="I84" s="91"/>
      <c r="J84" s="91"/>
      <c r="K84" s="91"/>
      <c r="L84" s="55"/>
      <c r="M84" s="63">
        <f>+M71-M82</f>
        <v>2257</v>
      </c>
      <c r="N84" s="55"/>
      <c r="P84" s="55"/>
      <c r="Q84" s="55">
        <f>+Q71-Q82</f>
        <v>-2278</v>
      </c>
      <c r="R84" s="55"/>
      <c r="T84" s="55"/>
      <c r="U84" s="55"/>
      <c r="V84" s="53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</row>
    <row r="85" spans="6:34" s="54" customFormat="1" ht="15">
      <c r="F85" s="55"/>
      <c r="H85" s="55"/>
      <c r="I85" s="91"/>
      <c r="J85" s="91"/>
      <c r="K85" s="91"/>
      <c r="L85" s="55"/>
      <c r="M85" s="63"/>
      <c r="N85" s="55"/>
      <c r="P85" s="55"/>
      <c r="Q85" s="55"/>
      <c r="R85" s="55"/>
      <c r="T85" s="55"/>
      <c r="U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</row>
    <row r="89" ht="14.25">
      <c r="M89" s="46">
        <v>6990</v>
      </c>
    </row>
    <row r="90" ht="14.25">
      <c r="M90" s="46">
        <v>662</v>
      </c>
    </row>
    <row r="91" ht="14.25">
      <c r="M91" s="46">
        <v>4479</v>
      </c>
    </row>
    <row r="92" spans="8:17" ht="15">
      <c r="H92" s="45" t="s">
        <v>142</v>
      </c>
      <c r="M92" s="87">
        <f>SUM(M89:M91)</f>
        <v>12131</v>
      </c>
      <c r="N92" s="88"/>
      <c r="Q92" s="45">
        <v>11688</v>
      </c>
    </row>
    <row r="93" spans="8:17" ht="15">
      <c r="H93" s="45" t="s">
        <v>143</v>
      </c>
      <c r="M93" s="87">
        <f>8661-734</f>
        <v>7927</v>
      </c>
      <c r="N93" s="88"/>
      <c r="Q93" s="45">
        <f>7739</f>
        <v>7739</v>
      </c>
    </row>
    <row r="94" spans="13:17" ht="14.25">
      <c r="M94" s="46">
        <f>-M92+M93</f>
        <v>-4204</v>
      </c>
      <c r="Q94" s="45">
        <f>-Q92+Q93</f>
        <v>-3949</v>
      </c>
    </row>
    <row r="95" ht="14.25">
      <c r="M95" s="46">
        <v>53</v>
      </c>
    </row>
    <row r="96" ht="14.25">
      <c r="M96" s="46">
        <f>+M94+M95</f>
        <v>-4151</v>
      </c>
    </row>
  </sheetData>
  <printOptions/>
  <pageMargins left="0.57" right="0.19" top="1.33" bottom="0.5" header="0.5" footer="0.5"/>
  <pageSetup firstPageNumber="3" useFirstPageNumber="1" horizontalDpi="300" verticalDpi="300" orientation="portrait" paperSize="9" scale="97" r:id="rId1"/>
  <headerFooter alignWithMargins="0">
    <oddHeader>&amp;R&amp;P</oddHeader>
  </headerFooter>
  <rowBreaks count="1" manualBreakCount="1">
    <brk id="44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18.8515625" style="3" customWidth="1"/>
    <col min="2" max="2" width="1.28515625" style="3" customWidth="1"/>
    <col min="3" max="3" width="16.8515625" style="3" customWidth="1"/>
    <col min="4" max="4" width="1.28515625" style="3" customWidth="1"/>
    <col min="5" max="5" width="14.7109375" style="3" customWidth="1"/>
    <col min="6" max="6" width="2.28125" style="3" customWidth="1"/>
    <col min="7" max="7" width="14.7109375" style="3" customWidth="1"/>
    <col min="8" max="8" width="2.28125" style="3" customWidth="1"/>
    <col min="9" max="9" width="14.7109375" style="3" customWidth="1"/>
    <col min="10" max="10" width="2.28125" style="3" customWidth="1"/>
    <col min="11" max="11" width="14.7109375" style="3" customWidth="1"/>
    <col min="12" max="12" width="2.28125" style="3" customWidth="1"/>
    <col min="13" max="13" width="14.7109375" style="3" customWidth="1"/>
    <col min="14" max="14" width="2.28125" style="3" customWidth="1"/>
    <col min="15" max="15" width="14.7109375" style="3" customWidth="1"/>
    <col min="16" max="19" width="9.28125" style="3" customWidth="1"/>
    <col min="20" max="16384" width="9.140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118</v>
      </c>
      <c r="B3" s="2"/>
    </row>
    <row r="4" spans="1:2" s="20" customFormat="1" ht="15.75">
      <c r="A4" s="2" t="s">
        <v>121</v>
      </c>
      <c r="B4" s="2"/>
    </row>
    <row r="5" spans="1:2" s="20" customFormat="1" ht="15.75">
      <c r="A5" s="2"/>
      <c r="B5" s="2"/>
    </row>
    <row r="7" spans="5:15" s="30" customFormat="1" ht="12.75">
      <c r="E7" s="31" t="s">
        <v>59</v>
      </c>
      <c r="F7" s="31"/>
      <c r="G7" s="31" t="s">
        <v>59</v>
      </c>
      <c r="H7" s="31"/>
      <c r="I7" s="31" t="s">
        <v>60</v>
      </c>
      <c r="J7" s="31"/>
      <c r="K7" s="31" t="s">
        <v>61</v>
      </c>
      <c r="L7" s="31"/>
      <c r="M7" s="31" t="s">
        <v>62</v>
      </c>
      <c r="N7" s="32"/>
      <c r="O7" s="32"/>
    </row>
    <row r="8" spans="5:15" s="30" customFormat="1" ht="12.75">
      <c r="E8" s="31" t="s">
        <v>60</v>
      </c>
      <c r="F8" s="31"/>
      <c r="G8" s="31" t="s">
        <v>63</v>
      </c>
      <c r="H8" s="31"/>
      <c r="I8" s="31" t="s">
        <v>64</v>
      </c>
      <c r="J8" s="31"/>
      <c r="K8" s="31" t="s">
        <v>65</v>
      </c>
      <c r="L8" s="31"/>
      <c r="M8" s="31" t="s">
        <v>66</v>
      </c>
      <c r="N8" s="32"/>
      <c r="O8" s="31" t="s">
        <v>41</v>
      </c>
    </row>
    <row r="9" spans="5:15" s="30" customFormat="1" ht="12.7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5:15" s="30" customFormat="1" ht="12.75">
      <c r="E10" s="31" t="s">
        <v>51</v>
      </c>
      <c r="F10" s="31"/>
      <c r="G10" s="31" t="s">
        <v>51</v>
      </c>
      <c r="H10" s="31"/>
      <c r="I10" s="31" t="s">
        <v>51</v>
      </c>
      <c r="J10" s="31"/>
      <c r="K10" s="31" t="s">
        <v>51</v>
      </c>
      <c r="L10" s="31"/>
      <c r="M10" s="31" t="s">
        <v>51</v>
      </c>
      <c r="N10" s="31"/>
      <c r="O10" s="31" t="s">
        <v>51</v>
      </c>
    </row>
    <row r="11" s="30" customFormat="1" ht="12.75"/>
    <row r="12" spans="1:15" s="30" customFormat="1" ht="12.75">
      <c r="A12" s="30" t="s">
        <v>68</v>
      </c>
      <c r="E12" s="33">
        <v>33300</v>
      </c>
      <c r="F12" s="33"/>
      <c r="G12" s="33">
        <v>1729</v>
      </c>
      <c r="H12" s="33"/>
      <c r="I12" s="33">
        <v>30</v>
      </c>
      <c r="J12" s="33"/>
      <c r="K12" s="33">
        <v>389</v>
      </c>
      <c r="L12" s="33"/>
      <c r="M12" s="33">
        <v>3279</v>
      </c>
      <c r="N12" s="33"/>
      <c r="O12" s="33">
        <f>SUM(E12:M12)</f>
        <v>38727</v>
      </c>
    </row>
    <row r="13" spans="1:15" s="30" customFormat="1" ht="12.75">
      <c r="A13" s="30" t="s">
        <v>67</v>
      </c>
      <c r="E13" s="33">
        <v>0</v>
      </c>
      <c r="F13" s="33"/>
      <c r="G13" s="33">
        <v>0</v>
      </c>
      <c r="H13" s="33"/>
      <c r="I13" s="33">
        <v>0</v>
      </c>
      <c r="J13" s="33"/>
      <c r="K13" s="33">
        <f>K21-K12</f>
        <v>-259</v>
      </c>
      <c r="L13" s="33"/>
      <c r="M13" s="33">
        <v>0</v>
      </c>
      <c r="N13" s="33"/>
      <c r="O13" s="35">
        <f>SUM(E13:M13)</f>
        <v>-259</v>
      </c>
    </row>
    <row r="14" spans="1:15" s="30" customFormat="1" ht="12.75">
      <c r="A14" s="30" t="s">
        <v>70</v>
      </c>
      <c r="E14" s="33">
        <v>0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5">
        <f>SUM(E14:M14)</f>
        <v>0</v>
      </c>
    </row>
    <row r="15" spans="1:15" s="30" customFormat="1" ht="12.75">
      <c r="A15" s="30" t="s">
        <v>117</v>
      </c>
      <c r="E15" s="33">
        <f>E21-E12</f>
        <v>6062</v>
      </c>
      <c r="F15" s="33"/>
      <c r="G15" s="33">
        <f>G21-G12</f>
        <v>4230</v>
      </c>
      <c r="H15" s="33"/>
      <c r="I15" s="33">
        <v>0</v>
      </c>
      <c r="J15" s="33"/>
      <c r="K15" s="33"/>
      <c r="L15" s="33"/>
      <c r="M15" s="33"/>
      <c r="N15" s="33"/>
      <c r="O15" s="33">
        <f>SUM(E15:M15)</f>
        <v>10292</v>
      </c>
    </row>
    <row r="16" spans="1:15" s="30" customFormat="1" ht="12.75">
      <c r="A16" s="30" t="s">
        <v>69</v>
      </c>
      <c r="E16" s="34">
        <v>0</v>
      </c>
      <c r="F16" s="33"/>
      <c r="G16" s="34">
        <v>0</v>
      </c>
      <c r="H16" s="33"/>
      <c r="I16" s="34">
        <v>0</v>
      </c>
      <c r="J16" s="33"/>
      <c r="K16" s="34">
        <v>0</v>
      </c>
      <c r="L16" s="33"/>
      <c r="M16" s="34">
        <f>M21-M12</f>
        <v>35</v>
      </c>
      <c r="N16" s="33"/>
      <c r="O16" s="34">
        <f>SUM(E16:M16)</f>
        <v>35</v>
      </c>
    </row>
    <row r="17" spans="5:15" s="30" customFormat="1" ht="12.75">
      <c r="E17" s="35"/>
      <c r="F17" s="33"/>
      <c r="G17" s="35"/>
      <c r="H17" s="33"/>
      <c r="I17" s="35"/>
      <c r="J17" s="33"/>
      <c r="K17" s="35"/>
      <c r="L17" s="33"/>
      <c r="M17" s="35"/>
      <c r="N17" s="33"/>
      <c r="O17" s="35"/>
    </row>
    <row r="18" spans="1:15" s="30" customFormat="1" ht="13.5" thickBot="1">
      <c r="A18" s="30" t="s">
        <v>42</v>
      </c>
      <c r="E18" s="36">
        <f>SUM(E12:E17)</f>
        <v>39362</v>
      </c>
      <c r="F18" s="112">
        <f aca="true" t="shared" si="0" ref="F18:K18">SUM(F12:F17)</f>
        <v>0</v>
      </c>
      <c r="G18" s="36">
        <f t="shared" si="0"/>
        <v>5959</v>
      </c>
      <c r="H18" s="112">
        <f t="shared" si="0"/>
        <v>0</v>
      </c>
      <c r="I18" s="36">
        <f t="shared" si="0"/>
        <v>30</v>
      </c>
      <c r="J18" s="36">
        <f t="shared" si="0"/>
        <v>0</v>
      </c>
      <c r="K18" s="36">
        <f t="shared" si="0"/>
        <v>130</v>
      </c>
      <c r="L18" s="112">
        <f>SUM(L12:L17)</f>
        <v>0</v>
      </c>
      <c r="M18" s="36">
        <f>SUM(M12:M17)</f>
        <v>3314</v>
      </c>
      <c r="N18" s="112">
        <f>SUM(N12:N17)</f>
        <v>0</v>
      </c>
      <c r="O18" s="36">
        <f>SUM(O12:O17)</f>
        <v>48795</v>
      </c>
    </row>
    <row r="19" spans="5:15" s="30" customFormat="1" ht="12.75">
      <c r="E19" s="35"/>
      <c r="F19" s="33"/>
      <c r="G19" s="35"/>
      <c r="H19" s="33"/>
      <c r="I19" s="35"/>
      <c r="J19" s="33"/>
      <c r="K19" s="35"/>
      <c r="L19" s="33"/>
      <c r="M19" s="35"/>
      <c r="N19" s="33"/>
      <c r="O19" s="35"/>
    </row>
    <row r="20" spans="5:15" s="30" customFormat="1" ht="12.75">
      <c r="E20" s="35"/>
      <c r="F20" s="33"/>
      <c r="G20" s="35"/>
      <c r="H20" s="33"/>
      <c r="I20" s="35"/>
      <c r="J20" s="33"/>
      <c r="K20" s="35"/>
      <c r="L20" s="33"/>
      <c r="M20" s="35"/>
      <c r="N20" s="33"/>
      <c r="O20" s="35"/>
    </row>
    <row r="21" spans="1:15" s="30" customFormat="1" ht="12.75">
      <c r="A21" s="30" t="s">
        <v>146</v>
      </c>
      <c r="E21" s="35">
        <v>39362</v>
      </c>
      <c r="F21" s="35"/>
      <c r="G21" s="35">
        <v>5959</v>
      </c>
      <c r="H21" s="35"/>
      <c r="I21" s="35">
        <v>30</v>
      </c>
      <c r="J21" s="35"/>
      <c r="K21" s="35">
        <v>130</v>
      </c>
      <c r="L21" s="35"/>
      <c r="M21" s="35">
        <v>3314</v>
      </c>
      <c r="N21" s="35"/>
      <c r="O21" s="33">
        <f>SUM(E21:M21)</f>
        <v>48795</v>
      </c>
    </row>
    <row r="22" spans="1:15" s="30" customFormat="1" ht="12.75">
      <c r="A22" s="30" t="s">
        <v>67</v>
      </c>
      <c r="E22" s="33">
        <v>0</v>
      </c>
      <c r="F22" s="33"/>
      <c r="G22" s="33">
        <v>0</v>
      </c>
      <c r="H22" s="33"/>
      <c r="I22" s="33">
        <v>0</v>
      </c>
      <c r="J22" s="33"/>
      <c r="K22" s="33">
        <v>-130</v>
      </c>
      <c r="L22" s="33"/>
      <c r="M22" s="33">
        <v>0</v>
      </c>
      <c r="N22" s="33"/>
      <c r="O22" s="33">
        <f>SUM(E22:M22)</f>
        <v>-130</v>
      </c>
    </row>
    <row r="23" spans="1:15" s="30" customFormat="1" ht="12.75">
      <c r="A23" s="30" t="s">
        <v>70</v>
      </c>
      <c r="E23" s="33">
        <v>0</v>
      </c>
      <c r="F23" s="33"/>
      <c r="G23" s="33">
        <v>0</v>
      </c>
      <c r="H23" s="33"/>
      <c r="I23" s="33">
        <v>0</v>
      </c>
      <c r="J23" s="33"/>
      <c r="K23" s="33">
        <v>0</v>
      </c>
      <c r="L23" s="33"/>
      <c r="M23" s="33">
        <v>0</v>
      </c>
      <c r="N23" s="33"/>
      <c r="O23" s="33">
        <f>SUM(E23:M23)</f>
        <v>0</v>
      </c>
    </row>
    <row r="24" spans="1:15" s="30" customFormat="1" ht="12.75">
      <c r="A24" s="30" t="s">
        <v>117</v>
      </c>
      <c r="E24" s="33">
        <f>3146-152</f>
        <v>2994</v>
      </c>
      <c r="F24" s="33"/>
      <c r="G24" s="33">
        <v>1716</v>
      </c>
      <c r="H24" s="33"/>
      <c r="I24" s="33">
        <v>0</v>
      </c>
      <c r="J24" s="33"/>
      <c r="K24" s="33"/>
      <c r="L24" s="33"/>
      <c r="M24" s="33"/>
      <c r="N24" s="33"/>
      <c r="O24" s="33">
        <f>SUM(E24:M24)</f>
        <v>4710</v>
      </c>
    </row>
    <row r="25" spans="1:15" s="30" customFormat="1" ht="12.75">
      <c r="A25" s="30" t="s">
        <v>69</v>
      </c>
      <c r="E25" s="34">
        <v>0</v>
      </c>
      <c r="F25" s="33"/>
      <c r="G25" s="34">
        <v>0</v>
      </c>
      <c r="H25" s="33"/>
      <c r="I25" s="34">
        <v>0</v>
      </c>
      <c r="J25" s="33"/>
      <c r="K25" s="34">
        <v>0</v>
      </c>
      <c r="L25" s="33"/>
      <c r="M25" s="34">
        <f>'P&amp;L'!F40</f>
        <v>139</v>
      </c>
      <c r="N25" s="33"/>
      <c r="O25" s="34">
        <f>SUM(E25:M25)</f>
        <v>139</v>
      </c>
    </row>
    <row r="26" spans="5:15" s="30" customFormat="1" ht="12.75">
      <c r="E26" s="35"/>
      <c r="F26" s="33"/>
      <c r="G26" s="35"/>
      <c r="H26" s="33"/>
      <c r="I26" s="35"/>
      <c r="J26" s="33"/>
      <c r="K26" s="35"/>
      <c r="L26" s="33"/>
      <c r="M26" s="35"/>
      <c r="N26" s="33"/>
      <c r="O26" s="35"/>
    </row>
    <row r="27" spans="1:17" s="30" customFormat="1" ht="13.5" thickBot="1">
      <c r="A27" s="30" t="s">
        <v>42</v>
      </c>
      <c r="E27" s="36">
        <f>SUM(E21:E25)</f>
        <v>42356</v>
      </c>
      <c r="F27" s="37"/>
      <c r="G27" s="36">
        <f>SUM(G21:G25)</f>
        <v>7675</v>
      </c>
      <c r="H27" s="37"/>
      <c r="I27" s="36">
        <f>SUM(I21:I25)</f>
        <v>30</v>
      </c>
      <c r="J27" s="37"/>
      <c r="K27" s="36">
        <f>SUM(K21:K25)</f>
        <v>0</v>
      </c>
      <c r="L27" s="37"/>
      <c r="M27" s="36">
        <f>SUM(M21:M25)-0.4</f>
        <v>3452.6</v>
      </c>
      <c r="N27" s="37"/>
      <c r="O27" s="36">
        <f>SUM(O21:O25)</f>
        <v>53514</v>
      </c>
      <c r="P27" s="38"/>
      <c r="Q27" s="38"/>
    </row>
    <row r="28" spans="5:15" s="30" customFormat="1" ht="12.75"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2" ht="12.75">
      <c r="A29" s="43"/>
      <c r="B29" s="43"/>
    </row>
    <row r="30" spans="1:13" s="12" customFormat="1" ht="12.75">
      <c r="A30" s="12" t="s">
        <v>152</v>
      </c>
      <c r="M30" s="111"/>
    </row>
    <row r="31" spans="1:13" s="12" customFormat="1" ht="12.75">
      <c r="A31" s="12" t="s">
        <v>102</v>
      </c>
      <c r="M31" s="111"/>
    </row>
    <row r="32" spans="1:2" ht="12.75">
      <c r="A32" s="43"/>
      <c r="B32" s="43"/>
    </row>
    <row r="33" spans="1:2" ht="12.75">
      <c r="A33" s="43"/>
      <c r="B33" s="43"/>
    </row>
    <row r="34" spans="1:2" ht="12.75">
      <c r="A34" s="43"/>
      <c r="B34" s="43"/>
    </row>
    <row r="35" spans="1:2" ht="12.75">
      <c r="A35" s="43"/>
      <c r="B35" s="43"/>
    </row>
    <row r="36" spans="1:2" ht="12.75">
      <c r="A36" s="43"/>
      <c r="B36" s="43"/>
    </row>
    <row r="37" spans="1:2" ht="12.75">
      <c r="A37" s="43"/>
      <c r="B37" s="43"/>
    </row>
    <row r="38" spans="1:2" ht="12.75">
      <c r="A38" s="43"/>
      <c r="B38" s="43"/>
    </row>
  </sheetData>
  <printOptions/>
  <pageMargins left="0.5" right="0.5" top="1" bottom="1" header="0.5" footer="0.5"/>
  <pageSetup horizontalDpi="300" verticalDpi="300" orientation="landscape" paperSize="9" r:id="rId1"/>
  <headerFooter alignWithMargins="0">
    <oddHeader>&amp;R5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43</v>
      </c>
    </row>
    <row r="4" ht="15.75">
      <c r="A4" s="2" t="s">
        <v>31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44</v>
      </c>
      <c r="D8" s="5" t="s">
        <v>44</v>
      </c>
    </row>
    <row r="9" spans="2:4" s="5" customFormat="1" ht="12.75" customHeight="1">
      <c r="B9" s="5" t="s">
        <v>45</v>
      </c>
      <c r="D9" s="5" t="s">
        <v>45</v>
      </c>
    </row>
    <row r="10" spans="2:4" s="5" customFormat="1" ht="12.75" customHeight="1">
      <c r="B10" s="5" t="s">
        <v>32</v>
      </c>
      <c r="D10" s="5" t="s">
        <v>32</v>
      </c>
    </row>
    <row r="12" spans="1:4" ht="12.75" customHeight="1">
      <c r="A12" s="20" t="s">
        <v>46</v>
      </c>
      <c r="B12" s="27">
        <v>0</v>
      </c>
      <c r="C12" s="27"/>
      <c r="D12" s="27">
        <v>0</v>
      </c>
    </row>
    <row r="13" spans="1:4" ht="12.75" customHeight="1">
      <c r="A13" s="20" t="s">
        <v>47</v>
      </c>
      <c r="B13" s="27">
        <v>0</v>
      </c>
      <c r="C13" s="27"/>
      <c r="D13" s="27">
        <v>0</v>
      </c>
    </row>
    <row r="14" spans="2:4" ht="12.75" customHeight="1">
      <c r="B14" s="27"/>
      <c r="C14" s="27"/>
      <c r="D14" s="27"/>
    </row>
    <row r="15" spans="1:4" ht="12.75" customHeight="1">
      <c r="A15" s="20" t="s">
        <v>48</v>
      </c>
      <c r="B15" s="27">
        <v>0</v>
      </c>
      <c r="C15" s="27"/>
      <c r="D15" s="27">
        <v>0</v>
      </c>
    </row>
    <row r="16" spans="2:4" ht="12.75" customHeight="1">
      <c r="B16" s="27"/>
      <c r="C16" s="27"/>
      <c r="D16" s="27"/>
    </row>
    <row r="17" spans="1:4" ht="12.75" customHeight="1">
      <c r="A17" s="20" t="s">
        <v>49</v>
      </c>
      <c r="B17" s="27">
        <v>0</v>
      </c>
      <c r="C17" s="27"/>
      <c r="D17" s="27">
        <v>0</v>
      </c>
    </row>
    <row r="18" spans="2:4" ht="12.75" customHeight="1">
      <c r="B18" s="27"/>
      <c r="C18" s="27"/>
      <c r="D18" s="27"/>
    </row>
    <row r="19" spans="1:4" ht="12.75" customHeight="1">
      <c r="A19" s="20" t="s">
        <v>50</v>
      </c>
      <c r="B19" s="27">
        <v>0</v>
      </c>
      <c r="C19" s="27"/>
      <c r="D19" s="27">
        <v>0</v>
      </c>
    </row>
    <row r="20" spans="2:4" ht="12.75" customHeight="1">
      <c r="B20" s="27"/>
      <c r="C20" s="27"/>
      <c r="D20" s="27"/>
    </row>
    <row r="22" s="15" customFormat="1" ht="12.75">
      <c r="A22" s="15" t="s">
        <v>54</v>
      </c>
    </row>
    <row r="23" s="15" customFormat="1" ht="12.75">
      <c r="A23" s="15" t="s">
        <v>53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JonMMx 2000</cp:lastModifiedBy>
  <cp:lastPrinted>2004-11-29T08:53:22Z</cp:lastPrinted>
  <dcterms:created xsi:type="dcterms:W3CDTF">2002-05-19T06:20:37Z</dcterms:created>
  <dcterms:modified xsi:type="dcterms:W3CDTF">2004-11-23T01:19:38Z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383528047</vt:i4>
  </property>
  <property fmtid="{D5CDD505-2E9C-101B-9397-08002B2CF9AE}" pid="3" name="_EmailSubject">
    <vt:lpwstr>Q3 2004 result - 22 Nov 2004</vt:lpwstr>
  </property>
  <property fmtid="{D5CDD505-2E9C-101B-9397-08002B2CF9AE}" pid="4" name="_AuthorEmail">
    <vt:lpwstr>farish@magnaprima.com.my</vt:lpwstr>
  </property>
  <property fmtid="{D5CDD505-2E9C-101B-9397-08002B2CF9AE}" pid="5" name="_AuthorEmailDisplayName">
    <vt:lpwstr>farish</vt:lpwstr>
  </property>
</Properties>
</file>